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24226"/>
  <mc:AlternateContent xmlns:mc="http://schemas.openxmlformats.org/markup-compatibility/2006">
    <mc:Choice Requires="x15">
      <x15ac:absPath xmlns:x15ac="http://schemas.microsoft.com/office/spreadsheetml/2010/11/ac" url="D:\consultations\Ecodev\DAO travaux ecoles, postes de sante et multiservices\DQE et BPU VF\"/>
    </mc:Choice>
  </mc:AlternateContent>
  <xr:revisionPtr revIDLastSave="0" documentId="13_ncr:1_{1FC3751A-F131-4174-8B59-710F55FB0081}" xr6:coauthVersionLast="47" xr6:coauthVersionMax="47" xr10:uidLastSave="{00000000-0000-0000-0000-000000000000}"/>
  <bookViews>
    <workbookView xWindow="28680" yWindow="-120" windowWidth="29040" windowHeight="15720" activeTab="6" xr2:uid="{00000000-000D-0000-FFFF-FFFF00000000}"/>
  </bookViews>
  <sheets>
    <sheet name="RECAP" sheetId="31" r:id="rId1"/>
    <sheet name="DQETOWGATT" sheetId="15" r:id="rId2"/>
    <sheet name="DQELIGHATHE" sheetId="20" r:id="rId3"/>
    <sheet name="DQEKHOUWEISSATT" sheetId="24" r:id="rId4"/>
    <sheet name="BPUTOWGATT " sheetId="34" r:id="rId5"/>
    <sheet name="BPULIGHATHE " sheetId="35" r:id="rId6"/>
    <sheet name="BPUKHOUWEISSATT " sheetId="36" r:id="rId7"/>
  </sheets>
  <externalReferences>
    <externalReference r:id="rId8"/>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02" i="36" l="1"/>
  <c r="C101" i="36"/>
  <c r="C161" i="34"/>
  <c r="C160" i="34"/>
  <c r="C8" i="31" l="1"/>
  <c r="C7" i="31"/>
  <c r="D20" i="24" l="1"/>
  <c r="D19" i="24"/>
  <c r="D18" i="24"/>
  <c r="D17" i="24"/>
  <c r="D16" i="24"/>
  <c r="D15" i="24"/>
  <c r="D83" i="15"/>
  <c r="D84" i="15"/>
  <c r="D80" i="15"/>
  <c r="D79" i="15"/>
  <c r="D76" i="15"/>
  <c r="D74" i="15"/>
  <c r="D73" i="15"/>
  <c r="D72" i="15"/>
  <c r="D12" i="24"/>
  <c r="D9" i="24"/>
  <c r="D128" i="24"/>
  <c r="D127" i="24"/>
  <c r="D124" i="24"/>
  <c r="D119" i="24"/>
  <c r="D117" i="24"/>
  <c r="C116" i="24"/>
  <c r="D115" i="24"/>
  <c r="C115" i="24"/>
  <c r="D112" i="24"/>
  <c r="D111" i="24"/>
  <c r="D108" i="24"/>
  <c r="D86" i="24"/>
  <c r="D79" i="24"/>
  <c r="D77" i="24"/>
  <c r="D64" i="24"/>
  <c r="D60" i="24"/>
  <c r="D49" i="24"/>
  <c r="D44" i="24"/>
  <c r="D61" i="24" s="1"/>
  <c r="D43" i="24"/>
  <c r="D39" i="24"/>
  <c r="D34" i="24"/>
  <c r="D33" i="24"/>
  <c r="D32" i="24"/>
  <c r="D31" i="24"/>
  <c r="D30" i="24"/>
  <c r="D29" i="24"/>
  <c r="D26" i="24"/>
  <c r="D25" i="24"/>
  <c r="D24" i="24"/>
  <c r="D23" i="24"/>
  <c r="D22" i="24"/>
  <c r="D10" i="24"/>
  <c r="D8" i="24"/>
  <c r="D113" i="15"/>
  <c r="D93" i="15"/>
  <c r="D59" i="24" l="1"/>
  <c r="D11" i="24"/>
  <c r="D52" i="20"/>
  <c r="D51" i="15"/>
  <c r="D38" i="15"/>
  <c r="D36" i="15"/>
  <c r="D35" i="15"/>
  <c r="D34" i="15"/>
  <c r="D33" i="15"/>
  <c r="D32" i="15"/>
  <c r="D31" i="15"/>
  <c r="D30" i="15"/>
  <c r="D29" i="15"/>
  <c r="D26" i="15"/>
  <c r="D25" i="15"/>
  <c r="D24" i="15"/>
  <c r="D23" i="15"/>
  <c r="D22" i="15"/>
  <c r="D21" i="15"/>
  <c r="D20" i="15"/>
  <c r="D19" i="15"/>
  <c r="D18" i="15"/>
  <c r="D17" i="15"/>
  <c r="D16" i="15"/>
  <c r="D15" i="15"/>
  <c r="D58" i="24" l="1"/>
  <c r="F230" i="15" l="1"/>
  <c r="D128" i="15" l="1"/>
  <c r="D124" i="15"/>
  <c r="D108" i="15"/>
  <c r="D107" i="15"/>
  <c r="D103" i="15"/>
  <c r="D98" i="15"/>
  <c r="D97" i="15"/>
  <c r="D96" i="15"/>
  <c r="D95" i="15"/>
  <c r="D94" i="15"/>
  <c r="D90" i="15"/>
  <c r="D89" i="15"/>
  <c r="D88" i="15"/>
  <c r="D87" i="15"/>
  <c r="D86" i="15"/>
  <c r="D82" i="15"/>
  <c r="D81" i="15"/>
  <c r="D75" i="15" l="1"/>
  <c r="D123" i="15"/>
  <c r="D122" i="15" s="1"/>
  <c r="D125" i="15"/>
  <c r="D158" i="15" l="1"/>
  <c r="D151" i="15"/>
  <c r="D149" i="15"/>
  <c r="D179" i="15"/>
  <c r="D182" i="15"/>
  <c r="D183" i="15"/>
  <c r="C186" i="15"/>
  <c r="D186" i="15"/>
  <c r="C187" i="15"/>
  <c r="D188" i="15"/>
  <c r="D190" i="15"/>
  <c r="D195" i="15"/>
  <c r="D198" i="15"/>
  <c r="D199" i="15"/>
  <c r="D7" i="20" l="1"/>
  <c r="D58" i="20" l="1"/>
  <c r="D53" i="20"/>
  <c r="D11" i="20"/>
  <c r="D10" i="20"/>
  <c r="D9" i="20"/>
  <c r="D8" i="20"/>
  <c r="D63" i="20" l="1"/>
  <c r="D64" i="20"/>
  <c r="F14" i="20"/>
  <c r="D62" i="20" l="1"/>
  <c r="D61" i="20" s="1"/>
  <c r="F226" i="15"/>
  <c r="F227" i="15" s="1"/>
  <c r="D57" i="15" l="1"/>
  <c r="D52" i="15"/>
  <c r="F12" i="15"/>
  <c r="D10" i="15"/>
  <c r="F10" i="15" s="1"/>
  <c r="D9" i="15"/>
  <c r="F9" i="15" s="1"/>
  <c r="D8" i="15"/>
  <c r="F8" i="15" s="1"/>
  <c r="D7" i="15"/>
  <c r="F7" i="15" s="1"/>
  <c r="F11" i="15" l="1"/>
  <c r="F13" i="15" s="1"/>
  <c r="D62" i="15"/>
  <c r="D63" i="15"/>
  <c r="D61" i="15" l="1"/>
  <c r="D60" i="15" l="1"/>
  <c r="F220" i="15" l="1"/>
  <c r="F22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FALL</author>
  </authors>
  <commentList>
    <comment ref="A1" authorId="0" shapeId="0" xr:uid="{997B6C8D-A4B9-413E-B5FE-1D329941285D}">
      <text>
        <r>
          <rPr>
            <b/>
            <sz val="9"/>
            <color indexed="81"/>
            <rFont val="Tahoma"/>
            <family val="2"/>
          </rPr>
          <t>FALL:
L</t>
        </r>
        <r>
          <rPr>
            <sz val="9"/>
            <color indexed="81"/>
            <rFont val="Tahoma"/>
            <family val="2"/>
          </rPr>
          <t>es travaux retenus au niveau de la localité de lighathe est essentiellement la réhabilitation de (04) salles de classe, cependant lors de la visite d'état des lieux, il a été constaté que les salles sont en état de dégradation très avancée, la structure des salles ne comportant pas d'élement porteurs (Poteaux, poutre), présentant un risque d'éffondrement. Par conséquent, il a été jugé préférable de construire quatre salles de classe (Voir DQE).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FALL</author>
  </authors>
  <commentList>
    <comment ref="A1" authorId="0" shapeId="0" xr:uid="{36112FC9-A285-4FB5-9AF6-B3489876857D}">
      <text>
        <r>
          <rPr>
            <b/>
            <sz val="9"/>
            <color indexed="81"/>
            <rFont val="Tahoma"/>
            <family val="2"/>
          </rPr>
          <t>FALL:
L</t>
        </r>
        <r>
          <rPr>
            <sz val="9"/>
            <color indexed="81"/>
            <rFont val="Tahoma"/>
            <family val="2"/>
          </rPr>
          <t>es travaux retenus au niveau de la localité de lighathe est essentiellement la réhabilitation de (04) salles de classe, cependant lors de la visite d'état des lieux, il a été constaté que les salles sont en état de dégradation très avancée, la structure des salles ne comportant pas d'élement porteurs (Poteaux, poutre), présentant un risque d'éffondrement. Par conséquent, il a été jugé préférable de construire quatre salles de classe (Voir DQE).</t>
        </r>
      </text>
    </comment>
  </commentList>
</comments>
</file>

<file path=xl/sharedStrings.xml><?xml version="1.0" encoding="utf-8"?>
<sst xmlns="http://schemas.openxmlformats.org/spreadsheetml/2006/main" count="2004" uniqueCount="368">
  <si>
    <t>N°</t>
  </si>
  <si>
    <t>DESIGNATION</t>
  </si>
  <si>
    <t>Unité</t>
  </si>
  <si>
    <t>Quantité</t>
  </si>
  <si>
    <t>P. Unitaire</t>
  </si>
  <si>
    <t>P. TOTAL</t>
  </si>
  <si>
    <t>1.1</t>
  </si>
  <si>
    <t>ff</t>
  </si>
  <si>
    <t>2.1</t>
  </si>
  <si>
    <t>m²</t>
  </si>
  <si>
    <t>m3</t>
  </si>
  <si>
    <t>Sous total Terrassement</t>
  </si>
  <si>
    <t>3.1</t>
  </si>
  <si>
    <t>3.3</t>
  </si>
  <si>
    <t>3.4</t>
  </si>
  <si>
    <t>3.6</t>
  </si>
  <si>
    <t>3.7</t>
  </si>
  <si>
    <t>3.8</t>
  </si>
  <si>
    <t>3.9</t>
  </si>
  <si>
    <t>3.10</t>
  </si>
  <si>
    <t>4.1</t>
  </si>
  <si>
    <t>4.2</t>
  </si>
  <si>
    <t>m2</t>
  </si>
  <si>
    <t>5.1</t>
  </si>
  <si>
    <t>5.2</t>
  </si>
  <si>
    <t>U</t>
  </si>
  <si>
    <t>Etanchéité monocouche autoprotégée</t>
  </si>
  <si>
    <t>Relève d'etenchéité en monocouche avec équere de renfort</t>
  </si>
  <si>
    <t>Peinture Vinyl mate sur plafonds</t>
  </si>
  <si>
    <t>Peinture Glycéro mate sur murs intérieurs</t>
  </si>
  <si>
    <t>TERRASSEMENT</t>
  </si>
  <si>
    <t>5.3</t>
  </si>
  <si>
    <t>5.4</t>
  </si>
  <si>
    <t>6.1</t>
  </si>
  <si>
    <t>6.2</t>
  </si>
  <si>
    <t>7.1</t>
  </si>
  <si>
    <t>7.2</t>
  </si>
  <si>
    <t xml:space="preserve">Fouilles en excavation pour fosse </t>
  </si>
  <si>
    <t>Fouilles en rigoles pour fondations linéaires</t>
  </si>
  <si>
    <t>Remblai des fouilles</t>
  </si>
  <si>
    <t xml:space="preserve">Béton armé pour dallage extérieur cabine (ép 10cm) </t>
  </si>
  <si>
    <t xml:space="preserve">Chape de finition pour la forme de pente interieur cabine </t>
  </si>
  <si>
    <t xml:space="preserve">Maçonnerie en agglos pleins de 15x20x40 </t>
  </si>
  <si>
    <t xml:space="preserve">Enduit étanche (hydrofuge) au mortier de ciment intérieur (fosse) </t>
  </si>
  <si>
    <t xml:space="preserve">Béton armé pour chainage, poteaux, et couronnement dosé à 350kg/m3 </t>
  </si>
  <si>
    <t>Maçonnerie en agglos creux de 15X20X40cm</t>
  </si>
  <si>
    <t>Enduit lisse intérieur</t>
  </si>
  <si>
    <t>Enduit extérieur</t>
  </si>
  <si>
    <t>ml</t>
  </si>
  <si>
    <t>Feutre bitumineux</t>
  </si>
  <si>
    <t>Fourniture et Pose Tôle en bac aluminium de 45/10ème y compris crochets</t>
  </si>
  <si>
    <t>Portes métalliques en tôle pleine 15/10, avec crochet intérieur et cadenas à l’extérieur 70x200</t>
  </si>
  <si>
    <t>Barre métallique pour faciliter le deplacement des PMR y compris couche antirouille</t>
  </si>
  <si>
    <t>Plaque d'indication filles et garcons</t>
  </si>
  <si>
    <t xml:space="preserve">Peinture à l'huile sur menuiserie métallique </t>
  </si>
  <si>
    <t>Peinture à l'huile sur murs intérieurs</t>
  </si>
  <si>
    <t>Peinture à la tyrolienne sur mur extérieur</t>
  </si>
  <si>
    <t>Fourniture et Pose WC turque y compris toute sujétion</t>
  </si>
  <si>
    <t>1.2</t>
  </si>
  <si>
    <t>1.3</t>
  </si>
  <si>
    <t>2.2</t>
  </si>
  <si>
    <t>2.3</t>
  </si>
  <si>
    <t>2.4</t>
  </si>
  <si>
    <t>2.5</t>
  </si>
  <si>
    <t>2.6</t>
  </si>
  <si>
    <t>2.7</t>
  </si>
  <si>
    <t>2.8</t>
  </si>
  <si>
    <t>2.9</t>
  </si>
  <si>
    <t>Sous total 1</t>
  </si>
  <si>
    <t>Sous total 2</t>
  </si>
  <si>
    <t>Sous total 3</t>
  </si>
  <si>
    <t>Sous total 4</t>
  </si>
  <si>
    <t>Sous total 5</t>
  </si>
  <si>
    <t>Sous total 6</t>
  </si>
  <si>
    <t>Sous total 7</t>
  </si>
  <si>
    <t>3.2</t>
  </si>
  <si>
    <t>6.3</t>
  </si>
  <si>
    <t>7.3</t>
  </si>
  <si>
    <t>8.1</t>
  </si>
  <si>
    <t>8.2</t>
  </si>
  <si>
    <t>8.3</t>
  </si>
  <si>
    <t>8.7</t>
  </si>
  <si>
    <t xml:space="preserve">RECAPITULATIF </t>
  </si>
  <si>
    <t xml:space="preserve">Fourniture et Pose de réservoir d'eau en Polyéthylene y compris support de pose et robinet </t>
  </si>
  <si>
    <t xml:space="preserve">Béton armé pour dalle de couverture fosse (ép 10 cm) y compris trappe de viste conformément au plan </t>
  </si>
  <si>
    <t>Fouilles en puits des semelles isolées (60 x 60  cm)</t>
  </si>
  <si>
    <t>Fouilles en puits des semelles isolées (80 x 80  cm)</t>
  </si>
  <si>
    <t>Fouilles en puits des semelles isolées (100 x 100 cm)</t>
  </si>
  <si>
    <t>Fouilles en rigole pour murs soubassements périphériques</t>
  </si>
  <si>
    <t>Remblais autour des ouvrages enterrés</t>
  </si>
  <si>
    <t>Remblai sous dallages</t>
  </si>
  <si>
    <t>Béton de propreté pour Semelles isolées (60 x 60 x 20 cm)</t>
  </si>
  <si>
    <t>Béton de propreté pour Semelles isolées (80 x 80 x 20 cm)</t>
  </si>
  <si>
    <t>Béton de propreté Semelles isolées (100 x 100 x 25 cm)</t>
  </si>
  <si>
    <t>Béton de propreté sous agglos de soubassement</t>
  </si>
  <si>
    <t xml:space="preserve">Béton armé pour longrines </t>
  </si>
  <si>
    <t>3.5</t>
  </si>
  <si>
    <t>Béton armé pour amorce poteaux</t>
  </si>
  <si>
    <t>Béton armé pour dallage bas</t>
  </si>
  <si>
    <t>Agglos pleines de 20*20*40</t>
  </si>
  <si>
    <t>Chape de finition sur dallage bas</t>
  </si>
  <si>
    <t>Béton armé pour Semelles isolées (60 x 60 x 20 cm)</t>
  </si>
  <si>
    <t>Béton armé pour Semelles isolées (80 x 80 x 20 cm)</t>
  </si>
  <si>
    <t>Béton armé pour Semelles isolées (100 x 100 x 25 cm)</t>
  </si>
  <si>
    <t>Sous total Fondations</t>
  </si>
  <si>
    <t>ELEVATION</t>
  </si>
  <si>
    <t>Poteaux</t>
  </si>
  <si>
    <t>Linteaux/chainage intermediaire</t>
  </si>
  <si>
    <t>Poutres</t>
  </si>
  <si>
    <t>Chainage Haut</t>
  </si>
  <si>
    <t xml:space="preserve">Forme de pente </t>
  </si>
  <si>
    <t xml:space="preserve">Béton banché strade dosé à 350 kg/m3 sur une dimension de 5 x  1,20 d'une épaisseur de 20 cm </t>
  </si>
  <si>
    <t xml:space="preserve">Gros béton dosé à 250 kg/m3 pour dallage extérieur et Marche d'accès  </t>
  </si>
  <si>
    <t xml:space="preserve">BA pour rampe d'acces </t>
  </si>
  <si>
    <t>BA pour accrotere</t>
  </si>
  <si>
    <t>Sous total Elevations</t>
  </si>
  <si>
    <t>MACONNERIE</t>
  </si>
  <si>
    <t>Agglo creux de 20*20*40</t>
  </si>
  <si>
    <t>Gargouille en béton</t>
  </si>
  <si>
    <t>Sous total Maçonnerie</t>
  </si>
  <si>
    <t>ENDUITS</t>
  </si>
  <si>
    <t>Enduits lisses sur les murs interieurs</t>
  </si>
  <si>
    <t>Enduits lisses sur les murs exterieurs</t>
  </si>
  <si>
    <t>Enduits sous plafond</t>
  </si>
  <si>
    <t xml:space="preserve">Enduits tableau noir </t>
  </si>
  <si>
    <t>Sous total Enduits</t>
  </si>
  <si>
    <t>Sous total Etancheïté</t>
  </si>
  <si>
    <t>MENUISERIE</t>
  </si>
  <si>
    <t>Fourniture et Pose Grille de protection de dimension 0,40 x 1,50 m en fer forgé avec cadre en tube carré et remplissage en fer forgé 10 avec pattes de scellements, confectionnée selon motif fourni par le maitre d’ouvrage</t>
  </si>
  <si>
    <t>Sous total Menuiserie</t>
  </si>
  <si>
    <t xml:space="preserve">PEINTURE </t>
  </si>
  <si>
    <t>9.1</t>
  </si>
  <si>
    <t>Badigeonnage à la chaux</t>
  </si>
  <si>
    <t>Peinture tyriolienne sur murs extérieurs</t>
  </si>
  <si>
    <t>Sous total Peinture</t>
  </si>
  <si>
    <t>ARMOIRE PEDAGOGIQUE</t>
  </si>
  <si>
    <t>10.1</t>
  </si>
  <si>
    <t>FF</t>
  </si>
  <si>
    <t>Sous total Armoire pédagogique</t>
  </si>
  <si>
    <t>1.4</t>
  </si>
  <si>
    <t>1.5</t>
  </si>
  <si>
    <t>1.6</t>
  </si>
  <si>
    <t>1.7</t>
  </si>
  <si>
    <t>2.10</t>
  </si>
  <si>
    <t>2.11</t>
  </si>
  <si>
    <t>8.4</t>
  </si>
  <si>
    <t>POSTE GENERAUX</t>
  </si>
  <si>
    <t xml:space="preserve">Prise en compte des mesure environnemental et social conformément aux annexes du PGES y/c réalisation des sensibilisations hedbomadaire sur le code de conduite de chantiers, sur les mesures HSE et sur les MST/ VBG </t>
  </si>
  <si>
    <t>2.12</t>
  </si>
  <si>
    <t>Contruction d'une armoire en béton armé de dimensions 100 x 60 cm y compris les étagères et porte méttalique conformément au CCPT</t>
  </si>
  <si>
    <t>Plancher en corps creux de 16+4</t>
  </si>
  <si>
    <t>F et P de tuyau PVC de 110 pour ventilation y compris Té de même diamètre et morceau de tamis anti-insectes</t>
  </si>
  <si>
    <t>Fourniture et Pose Tube carré 50 lourd y compris peinture antirouille</t>
  </si>
  <si>
    <t>POSE CLOTURE EN GRILLAGE DE L'ECOLE</t>
  </si>
  <si>
    <t>2 - CONSTRUCTION DE D'UN BLOC DE DEUX SALLES DE CLASSE ET POSE DE CLOTURE EN GRILLAGE</t>
  </si>
  <si>
    <t>Fourniture et Pose Porte métallique isopleine en tole 12/10 à un battants  de dimension 90/210 cm y compris serrure et toutes sujétions.</t>
  </si>
  <si>
    <t>Fourniture et Pose Porte métallique isopleine en tole 12/10 à un battant  de dimension 90/210 cm y compris serrure et toutes sujétions.</t>
  </si>
  <si>
    <t>CONSTRUCTION HANGAR</t>
  </si>
  <si>
    <t>POSE CLOTURE EN GRILLAGE DU POSTE DE SANTE</t>
  </si>
  <si>
    <t>Mobilisation, Installation de chantier et repli y compris la mise en place d'un bureau de chantier (panneau de chantier et de visibilité en fin de chantier)</t>
  </si>
  <si>
    <r>
      <t>F et P de cloture grillagée de</t>
    </r>
    <r>
      <rPr>
        <sz val="11"/>
        <color rgb="FFFF0000"/>
        <rFont val="Arial"/>
        <family val="2"/>
      </rPr>
      <t xml:space="preserve"> </t>
    </r>
    <r>
      <rPr>
        <sz val="11"/>
        <rFont val="Arial"/>
        <family val="2"/>
      </rPr>
      <t>250 ml</t>
    </r>
    <r>
      <rPr>
        <sz val="11"/>
        <color rgb="FF000000"/>
        <rFont val="Arial"/>
        <family val="2"/>
      </rPr>
      <t xml:space="preserve"> (hauteur minimale de 1,5m, simple torsion, bon niveau de galvanisation, maille de bonne qualité d’épaisseur 2,5 mm, de dimensions de mailles maximales de 50mm, marque francaise), barbellé, fil d'attache, cornière, porte métallique(1,5x2,4m) et poteau en béton armé y/c toutes sujestions de pose conformément au CCPT </t>
    </r>
  </si>
  <si>
    <t xml:space="preserve">Fourniture et installation d'un dispositif de lavage main </t>
  </si>
  <si>
    <t>Nivellement de la terre du cour de l'école</t>
  </si>
  <si>
    <t>CONSTRUCTION D'UN BLOC DE DEUX LATRINES</t>
  </si>
  <si>
    <t xml:space="preserve">DESIGNATION </t>
  </si>
  <si>
    <t>PU (MRU)</t>
  </si>
  <si>
    <t>PT (MRU)</t>
  </si>
  <si>
    <t>Fouille en puits</t>
  </si>
  <si>
    <t>Remblais au droits de fondations</t>
  </si>
  <si>
    <t>Remblais sous dallage</t>
  </si>
  <si>
    <t>GROS ŒUVRES</t>
  </si>
  <si>
    <t>FONDATIONS</t>
  </si>
  <si>
    <t>2.1.1</t>
  </si>
  <si>
    <t>Béton de propreté</t>
  </si>
  <si>
    <t>2.1.2</t>
  </si>
  <si>
    <t xml:space="preserve">BA pour semelles </t>
  </si>
  <si>
    <t>2.1.3</t>
  </si>
  <si>
    <t>BA pour longrines</t>
  </si>
  <si>
    <t>2.1.4</t>
  </si>
  <si>
    <t>BA pour amorce poteaux</t>
  </si>
  <si>
    <t>2.1.5</t>
  </si>
  <si>
    <t xml:space="preserve">BA pour dallage bas, Finition bouchardé </t>
  </si>
  <si>
    <t>2.1.6</t>
  </si>
  <si>
    <t>Soubassement en agglos pleins de 20cm d'épaisseur</t>
  </si>
  <si>
    <t>BA pour poteaux</t>
  </si>
  <si>
    <t>BA pour poutres</t>
  </si>
  <si>
    <t>TOITURE LEGERE</t>
  </si>
  <si>
    <t>SECONDES ŒUVRES</t>
  </si>
  <si>
    <t>ENDUIT INTERIEUR + EXTERIEUR</t>
  </si>
  <si>
    <t>PEINTURES</t>
  </si>
  <si>
    <t>II</t>
  </si>
  <si>
    <t>II.2</t>
  </si>
  <si>
    <t>Fouilles en puits des semelles isolées (80 x 80 cm)</t>
  </si>
  <si>
    <t>Fouilles en puits des semelles isolées (90 x 90 cm)</t>
  </si>
  <si>
    <t>II.3</t>
  </si>
  <si>
    <t>II.4</t>
  </si>
  <si>
    <t>II.5</t>
  </si>
  <si>
    <t>III</t>
  </si>
  <si>
    <t>III.1.1</t>
  </si>
  <si>
    <t>Béton de propreté Semmeles isolées (80 x 80 x 30 cm)</t>
  </si>
  <si>
    <t>III.1.2</t>
  </si>
  <si>
    <t>Béton de propreté Semmeles isolées (90 x 90 x 30 cm)</t>
  </si>
  <si>
    <t>III.1.3</t>
  </si>
  <si>
    <t>Béton de propreté Sous agglos de soubassement</t>
  </si>
  <si>
    <t>III.2.1</t>
  </si>
  <si>
    <t xml:space="preserve">BA pour longrines </t>
  </si>
  <si>
    <t>III.2.2</t>
  </si>
  <si>
    <t>BA pour poteaux en soubassement</t>
  </si>
  <si>
    <t>III.2.3</t>
  </si>
  <si>
    <t>BA pour dallage bas</t>
  </si>
  <si>
    <t>III.2</t>
  </si>
  <si>
    <t>Agglo plein de 15*20*40</t>
  </si>
  <si>
    <t>chape en béton</t>
  </si>
  <si>
    <t xml:space="preserve">Marche d'acces </t>
  </si>
  <si>
    <t>IV.1.1</t>
  </si>
  <si>
    <t>BA  pour Semmeles isolées (80 x 80 x 30 cm)</t>
  </si>
  <si>
    <t>IV.1.2</t>
  </si>
  <si>
    <t>BA  pour Semmeles isolées (90 x 90 x 30 cm)</t>
  </si>
  <si>
    <t>Sous total fondations</t>
  </si>
  <si>
    <t>IV</t>
  </si>
  <si>
    <t>IV.1.3</t>
  </si>
  <si>
    <t>IV.1.4</t>
  </si>
  <si>
    <t>linteaux/chainage de couronnement</t>
  </si>
  <si>
    <t>IV.1.5</t>
  </si>
  <si>
    <t>Poutre</t>
  </si>
  <si>
    <t>IV.1.6</t>
  </si>
  <si>
    <t xml:space="preserve">Chainage Haut </t>
  </si>
  <si>
    <t>IV.1.7</t>
  </si>
  <si>
    <t>IV.1.8</t>
  </si>
  <si>
    <t>Auvent pour porte et fenetre</t>
  </si>
  <si>
    <t>IV.2</t>
  </si>
  <si>
    <t>Planchers</t>
  </si>
  <si>
    <t>IV.2.1</t>
  </si>
  <si>
    <t>Sous total élevations</t>
  </si>
  <si>
    <t>V</t>
  </si>
  <si>
    <t>V.1</t>
  </si>
  <si>
    <t>Agglo creux de 15*20*40</t>
  </si>
  <si>
    <t>V.2</t>
  </si>
  <si>
    <t>Gargouille  en béton</t>
  </si>
  <si>
    <t>Sous total  Maçonnerie</t>
  </si>
  <si>
    <t>VI</t>
  </si>
  <si>
    <t>VI.1</t>
  </si>
  <si>
    <t>Enduits lisse sur les murs interieurs</t>
  </si>
  <si>
    <t>VI.2</t>
  </si>
  <si>
    <t>Enduits lisse sur les murs exterieurs</t>
  </si>
  <si>
    <t>VI.3</t>
  </si>
  <si>
    <t>Sous total  Enduits</t>
  </si>
  <si>
    <t>VII</t>
  </si>
  <si>
    <t>VII.1</t>
  </si>
  <si>
    <t>Etenchéité monocouche autoprotégée</t>
  </si>
  <si>
    <t>VII.2</t>
  </si>
  <si>
    <t>Sous total  ETANCHEÏTE</t>
  </si>
  <si>
    <t>VIII</t>
  </si>
  <si>
    <t>VIII.2</t>
  </si>
  <si>
    <t>Fourniture et pose de porte pleine métallique de 1.20x 2.10 m y compris serrure, peinture et toutes sujétions de fixation.</t>
  </si>
  <si>
    <t>VIII.3</t>
  </si>
  <si>
    <t>Fourniture et pose de porte pleine métallique de 0.80x 2.10 m y compris serrure, peinture et toutes sujétions de fixation.</t>
  </si>
  <si>
    <t>VIII.4</t>
  </si>
  <si>
    <t>Fourniture et pose de fenêtre métallique de 1x 0,4 m y compris, une grille de protection métallique et toutes sujétions de fixation.</t>
  </si>
  <si>
    <t>VIII.5</t>
  </si>
  <si>
    <t>Fourniture et pose de fenêtre métallique de 1x 1 m y compris, une grille de protection métallique et toutes sujétions de fixation.</t>
  </si>
  <si>
    <t>Sous total  MENUISERIE</t>
  </si>
  <si>
    <t>IX</t>
  </si>
  <si>
    <t>IX.1</t>
  </si>
  <si>
    <t>IX.2</t>
  </si>
  <si>
    <t>Peinture vinylique mate sur plafonds</t>
  </si>
  <si>
    <t>IX.3</t>
  </si>
  <si>
    <t>peinture Glycéro mate sur murs intérieurs</t>
  </si>
  <si>
    <t>IX.4</t>
  </si>
  <si>
    <t>peinture tyriolinne sur murs extérieurs</t>
  </si>
  <si>
    <t>Sous total  PEINTURE</t>
  </si>
  <si>
    <t>F et P carreaux sol gré cérame 30x30 ou 50x50</t>
  </si>
  <si>
    <t xml:space="preserve">F et P plinthe assortie 30x10 </t>
  </si>
  <si>
    <t>Ssous total carrelage</t>
  </si>
  <si>
    <t>3-EXTENTION D'UN POSTE DE SANTE</t>
  </si>
  <si>
    <t>REVETTEMENT - CARRELAGE</t>
  </si>
  <si>
    <t>COUVERTURE</t>
  </si>
  <si>
    <t>MENUISEIE METALLIQUE</t>
  </si>
  <si>
    <t>PEINTURE</t>
  </si>
  <si>
    <t>PLOMBERIE ET EQUIPEMENTS SANITAIRES</t>
  </si>
  <si>
    <t>MACONNERIE POUR:</t>
  </si>
  <si>
    <t>ETANCHEÏTE</t>
  </si>
  <si>
    <t>TOTAL EXTENSION POSTE DE SANTE</t>
  </si>
  <si>
    <t>TOTOAL CONSTRUCTION DU HANGAR DE POSTE DE SANTE</t>
  </si>
  <si>
    <t>TOTAL CLOTURE GRILLAGE DE L'ECOLE</t>
  </si>
  <si>
    <t>Nombre</t>
  </si>
  <si>
    <t>NOMBRE</t>
  </si>
  <si>
    <t>PRIX UNITAIRE</t>
  </si>
  <si>
    <t>PRIX TOTAL</t>
  </si>
  <si>
    <t>TOTAL CLOTURE GRILLAGE DU POSTE DE SANTE</t>
  </si>
  <si>
    <t>UNITE</t>
  </si>
  <si>
    <t>QUANTITE</t>
  </si>
  <si>
    <t>II.1</t>
  </si>
  <si>
    <t xml:space="preserve">TOTALTTC D'UN BLOC DE DEUX SALLES DE CLASSE </t>
  </si>
  <si>
    <t>CLOTURE DE L'ECOLE</t>
  </si>
  <si>
    <t>CONSTRUCTION D'UN BLOC DE DEUX SALLES DE CLASSE</t>
  </si>
  <si>
    <t>3- CLOTURE GRILLAGE DE L'ECOLE</t>
  </si>
  <si>
    <t>Sous total 8</t>
  </si>
  <si>
    <r>
      <t>m</t>
    </r>
    <r>
      <rPr>
        <vertAlign val="superscript"/>
        <sz val="10"/>
        <color rgb="FF000000"/>
        <rFont val="Arial"/>
        <family val="2"/>
      </rPr>
      <t>3</t>
    </r>
  </si>
  <si>
    <r>
      <t>m</t>
    </r>
    <r>
      <rPr>
        <vertAlign val="superscript"/>
        <sz val="11"/>
        <color theme="1"/>
        <rFont val="Arial"/>
        <family val="2"/>
      </rPr>
      <t>3</t>
    </r>
  </si>
  <si>
    <r>
      <t>Béton de propreté dosé à 150 kg/m</t>
    </r>
    <r>
      <rPr>
        <vertAlign val="superscript"/>
        <sz val="11"/>
        <color theme="1"/>
        <rFont val="Arial"/>
        <family val="2"/>
      </rPr>
      <t xml:space="preserve">3 </t>
    </r>
  </si>
  <si>
    <r>
      <t>Béton armé pour semelle filante dosé à 350kg/m</t>
    </r>
    <r>
      <rPr>
        <vertAlign val="superscript"/>
        <sz val="11"/>
        <color theme="1"/>
        <rFont val="Arial"/>
        <family val="2"/>
      </rPr>
      <t xml:space="preserve">3 </t>
    </r>
  </si>
  <si>
    <r>
      <t>Béton armé pour poteaux fondation et longrine dosé à 350kg/m</t>
    </r>
    <r>
      <rPr>
        <vertAlign val="superscript"/>
        <sz val="11"/>
        <color theme="1"/>
        <rFont val="Arial"/>
        <family val="2"/>
      </rPr>
      <t xml:space="preserve">3 </t>
    </r>
  </si>
  <si>
    <r>
      <t>Béton armé pour la forme d’aire dosé à 350 kg/m</t>
    </r>
    <r>
      <rPr>
        <vertAlign val="superscript"/>
        <sz val="11"/>
        <rFont val="Arial"/>
        <family val="2"/>
      </rPr>
      <t xml:space="preserve">3 </t>
    </r>
    <r>
      <rPr>
        <sz val="11"/>
        <rFont val="Arial"/>
        <family val="2"/>
      </rPr>
      <t xml:space="preserve">(ép 10cm) </t>
    </r>
  </si>
  <si>
    <r>
      <t>m</t>
    </r>
    <r>
      <rPr>
        <vertAlign val="superscript"/>
        <sz val="11"/>
        <rFont val="Arial"/>
        <family val="2"/>
      </rPr>
      <t>3</t>
    </r>
  </si>
  <si>
    <r>
      <t>m</t>
    </r>
    <r>
      <rPr>
        <vertAlign val="superscript"/>
        <sz val="11"/>
        <color theme="1"/>
        <rFont val="Arial"/>
        <family val="2"/>
      </rPr>
      <t>2</t>
    </r>
  </si>
  <si>
    <r>
      <t>Gros béton pour rampe et marche d'accès dosé à 300 kg/m</t>
    </r>
    <r>
      <rPr>
        <vertAlign val="superscript"/>
        <sz val="11"/>
        <color theme="1"/>
        <rFont val="Arial"/>
        <family val="2"/>
      </rPr>
      <t>3</t>
    </r>
  </si>
  <si>
    <r>
      <t>m</t>
    </r>
    <r>
      <rPr>
        <vertAlign val="superscript"/>
        <sz val="11"/>
        <color theme="1"/>
        <rFont val="Arial"/>
        <family val="2"/>
      </rPr>
      <t>3</t>
    </r>
    <r>
      <rPr>
        <sz val="11"/>
        <color theme="1"/>
        <rFont val="Calibri"/>
        <family val="2"/>
        <scheme val="minor"/>
      </rPr>
      <t/>
    </r>
  </si>
  <si>
    <r>
      <t>F et P de cloture grillagée de</t>
    </r>
    <r>
      <rPr>
        <sz val="11"/>
        <color rgb="FFFF0000"/>
        <rFont val="Arial"/>
        <family val="2"/>
      </rPr>
      <t xml:space="preserve"> </t>
    </r>
    <r>
      <rPr>
        <sz val="11"/>
        <rFont val="Arial"/>
        <family val="2"/>
      </rPr>
      <t>130 ml</t>
    </r>
    <r>
      <rPr>
        <sz val="11"/>
        <color rgb="FF000000"/>
        <rFont val="Arial"/>
        <family val="2"/>
      </rPr>
      <t xml:space="preserve"> (hauteur minimale de 1,5m, simple torsion, bon niveau de galvanisation, maille de bonne qualité d’épaisseur 2,5 mm, de dimensions de mailles maximales de 50mm, marque francaise), barbellé, fil d'attache, cornière, porte métallique(1,5x2,4m) et poteau en béton armé y/c toutes sujestions de pose conformément au CCPT </t>
    </r>
  </si>
  <si>
    <t xml:space="preserve">2 - CONSTRUCTION DE D'UN BLOC DE DEUX SALLES DE CLASSE </t>
  </si>
  <si>
    <t>Fourniture et Pose Fenêtres métallique en Tôle 12/10 à un battant de dimension 40/140 cm y compris serrures, fixation et toutes autres sujétions de pose</t>
  </si>
  <si>
    <t>TOTAL CLOTURE EN GRILLAGE</t>
  </si>
  <si>
    <r>
      <t>F et P de cloture grillagée de</t>
    </r>
    <r>
      <rPr>
        <sz val="11"/>
        <rFont val="Arial"/>
        <family val="2"/>
      </rPr>
      <t xml:space="preserve"> 150 ml</t>
    </r>
    <r>
      <rPr>
        <sz val="11"/>
        <color theme="1"/>
        <rFont val="Arial"/>
        <family val="2"/>
      </rPr>
      <t xml:space="preserve"> (hauteur minimale de 1,5m, simple torsion, bon niveau de galvanisation, maille de bonne qualité d’épaisseur 2,5 mm, de dimensions de mailles maximales de 50mm, marque francaise), barbellé, fil d'attache, cornière, porte métallique(1,5x2,4m) et poteau en béton armé y/c toutes sujestions de pose conformément au CCPT </t>
    </r>
  </si>
  <si>
    <t>CONSTRUCTION DU BATIMENT DE L'EXTENTION DU POSTE DE SANTE</t>
  </si>
  <si>
    <t>2-EXTENTION D'UN POSTE DE SANTE</t>
  </si>
  <si>
    <t>3- CONSTRUCTION D'UN HANGAR DU POSTE DE SANTE</t>
  </si>
  <si>
    <t>4 - CONSTRUCTION DE DEUX BLOCS DE LATRINES</t>
  </si>
  <si>
    <t>5- CLOTURE DU POSTE DE SANTE</t>
  </si>
  <si>
    <t>F et P Tôle Ondulée épaisseur 50/100 y/c chevron en bois   et toutes sujestions de pose et de fixation</t>
  </si>
  <si>
    <t>Maconnerie en agglos creux de 15cm</t>
  </si>
  <si>
    <t xml:space="preserve">Macconerie agglos creux de 15cm </t>
  </si>
  <si>
    <t xml:space="preserve">Enduit lisse exterieur et interieur </t>
  </si>
  <si>
    <t xml:space="preserve">Peinture extérieure et interieur en trois couches de finition vinylique </t>
  </si>
  <si>
    <t>Devis quantitatif et estimatif pour les travaux de construction de deux (02) salles de classe, d'un bloc de deux (02) latrines et la réhabilitation/extention du poste de santé, ainsi que la pose de clôture grillagée au niveau de l'école et poste de santé à Towgatt</t>
  </si>
  <si>
    <t>TOTAL REHABILITATION</t>
  </si>
  <si>
    <t xml:space="preserve">Construction mur interieur en agglos de 15cm y compris application de peinture sur les deux face du mur en Glycéro mate </t>
  </si>
  <si>
    <t xml:space="preserve">Application peinture interieur et exterieur(Glycéro mate et tyrolienne) d'un batiment de (9,00 * 6.00) y compris ttes sujestions de grattage, lissage et crépissage et pose Badigeonnage à la chaux  </t>
  </si>
  <si>
    <t>4 - REHABILITATION BATIMENT EXISTANT DU POSTE DE SANTE</t>
  </si>
  <si>
    <t>5- CONSTRUCTION D'UN HANGAR DU POSTE DE SANTE</t>
  </si>
  <si>
    <t>Démolition mur en agglos de 15cm et 2m de haut sur 14 metre de longueur</t>
  </si>
  <si>
    <t>6 - CONSTRUCTION D'UN BLOC DE DEUX LATRINES POUR LE POSTE</t>
  </si>
  <si>
    <t>Devis quantitatif et estimatif pour les travaux de construction de (04) salles de classes et d'un bloc de deux latrines, ainsi que la pose de clôture grillagée autour de l'école à Lighathe</t>
  </si>
  <si>
    <t>7-CLOTURE GRILLAGE DE L'ECOLE</t>
  </si>
  <si>
    <t>8-CLOTURE GRILLAGE DU POSTE DE SANTE</t>
  </si>
  <si>
    <t>Devis quantitatif et estimatif pour les travaux d'extention du poste de sante et construction d'un bloc de latrines, ainsi que la pose de clôture grillagée au tour du poste de santé de Khouweissatt</t>
  </si>
  <si>
    <t xml:space="preserve">DESIGNATIONS </t>
  </si>
  <si>
    <t>MONTANT TOTAL HTT (Euros)</t>
  </si>
  <si>
    <t>elaboration du Dossier d'execution conformement aux CPT approuvé par un bureau de contrôle technique agrée en Mauritanie</t>
  </si>
  <si>
    <t xml:space="preserve">Numeros </t>
  </si>
  <si>
    <t>0.1</t>
  </si>
  <si>
    <t>0.2</t>
  </si>
  <si>
    <t>0.3</t>
  </si>
  <si>
    <t>Total Postes Generaux</t>
  </si>
  <si>
    <t>II. Localité de El Barde</t>
  </si>
  <si>
    <t>Total Travaux de developpement au niveau de la localité (Extension Poste de Santé, Construction d'un Hangar, construction d'un bloc de 2 latrines, cloture grillagée poour Poste de santé )</t>
  </si>
  <si>
    <t>Total General Pour le Lot 4</t>
  </si>
  <si>
    <t>I. Localité de Towgatt</t>
  </si>
  <si>
    <t>Total Travaux de developpement au niveau de la localité (construction de 2 salles de classe, extension et rehabilitation  du poste de santé, construction d'un hangar, rehabilitation plate forme solaire,2 Blocs de latrines, clotures grillagées pour ecole et poste de santé)</t>
  </si>
  <si>
    <t>TOTAL 1 BLOC DE DEUX LATRINES</t>
  </si>
  <si>
    <t>TOTAL POUR 2 BLOCS DE LATRINES</t>
  </si>
  <si>
    <t>X</t>
  </si>
  <si>
    <t xml:space="preserve">ELECTRICITE- INSTALLATION SOLAIRE </t>
  </si>
  <si>
    <t>X.1.</t>
  </si>
  <si>
    <t>fourniture et installation d'un Kit solaire complet constitué des panneaux solaoires, batterie, accessoires de securité, cablages et installations des prises, contact pour eclairage des chambres et installation d'un climatisuer de 2cv au niveau de la grande salle conformement aux regles en vigueur dans le domaine y compris toutes suggestions</t>
  </si>
  <si>
    <t>Sous total Electricité</t>
  </si>
  <si>
    <t>II. Localité de Lighathé</t>
  </si>
  <si>
    <t>Total Travaux de developpement au niveau de la localité (Construction de 2 salles de Classes et construction d'une cloture grillagée au niveau de  l'ecole )</t>
  </si>
  <si>
    <t>P. Unitaire (MRU) HTT</t>
  </si>
  <si>
    <t>P. TOTAL (MRU) HTT</t>
  </si>
  <si>
    <t>TOTAL GENERAL HTT (MRU)</t>
  </si>
  <si>
    <t>TOTAL HTT CONSTRUCTION D'UN BLOC DE DEUX SALLES DE CLASSE</t>
  </si>
  <si>
    <t>TOTAL HTT pour 2 BLOCS DE DEUX SALLES</t>
  </si>
  <si>
    <t>TOTAL HTT BLOC DE DEUX LATRINES</t>
  </si>
  <si>
    <t>P. Unitaire (MRU) HTT en lettres</t>
  </si>
  <si>
    <t>Bordereau des Prix Unitaire pour les travaux de construction de deux (02) salles de classe, d'un bloc de deux (02) latrines et la réhabilitation/extention du poste de santé, ainsi que la pose de clôture grillagée au niveau de l'école et poste de santé à Towgatt</t>
  </si>
  <si>
    <t>Bordereau des Prix Unitaire pour les travaux de construction de (04) salles de classes et d'un bloc de deux latrines, ainsi que la pose de clôture grillagée autour de l'école à Lighathe</t>
  </si>
  <si>
    <t>Bordereau des Prix Unitaire pour les travaux d'extention du poste de sante et construction d'un bloc de latrines, ainsi que la pose de clôture grillagée au tour du poste de santé de Khouweissatt</t>
  </si>
  <si>
    <t xml:space="preserve">DQE  pour les travaux du Lot 4 : Travaux de construction / Réhabilitation de Poste de Santé/école et construction d’une nouvelle école au niveau des villages de  Kouheissat, Towgat et Lighaté,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</si>
</sst>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_-;\-* #,##0.00\ _€_-;_-* &quot;-&quot;??\ _€_-;_-@_-"/>
    <numFmt numFmtId="165" formatCode="_-* #,##0\ _€_-;\-* #,##0\ _€_-;_-* &quot;-&quot;??\ _€_-;_-@_-"/>
    <numFmt numFmtId="166" formatCode="&quot; &quot;#,##0.00&quot;   &quot;;&quot;-&quot;#,##0.00&quot;   &quot;;&quot; -&quot;00&quot;   &quot;;&quot; &quot;@&quot; &quot;"/>
    <numFmt numFmtId="167" formatCode="_-* #,##0_-;\-* #,##0_-;_-* &quot;-&quot;??_-;_-@_-"/>
    <numFmt numFmtId="168" formatCode="_-* #,##0.00\ _F_-;\-* #,##0.00\ _F_-;_-* &quot;-&quot;??\ _F_-;_-@_-"/>
    <numFmt numFmtId="169" formatCode="00,"/>
    <numFmt numFmtId="170" formatCode="_-* #,##0.00\ [$€]_-;\-* #,##0.00\ [$€]_-;_-* &quot;-&quot;??\ [$€]_-;_-@_-"/>
  </numFmts>
  <fonts count="36"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1"/>
      <name val="Arial"/>
      <family val="2"/>
    </font>
    <font>
      <b/>
      <sz val="11"/>
      <color rgb="FF000000"/>
      <name val="Arial"/>
      <family val="2"/>
    </font>
    <font>
      <sz val="10"/>
      <name val="Arial"/>
      <family val="2"/>
    </font>
    <font>
      <sz val="11"/>
      <color rgb="FF000000"/>
      <name val="Calibri"/>
      <family val="2"/>
    </font>
    <font>
      <sz val="11"/>
      <color rgb="FFFF0000"/>
      <name val="Arial"/>
      <family val="2"/>
    </font>
    <font>
      <b/>
      <sz val="11"/>
      <name val="Arial"/>
      <family val="2"/>
    </font>
    <font>
      <sz val="11"/>
      <color rgb="FF000000"/>
      <name val="Arial"/>
      <family val="2"/>
    </font>
    <font>
      <b/>
      <i/>
      <sz val="11"/>
      <color rgb="FF000000"/>
      <name val="Arial"/>
      <family val="2"/>
    </font>
    <font>
      <b/>
      <sz val="12"/>
      <color rgb="FF000000"/>
      <name val="Arial"/>
      <family val="2"/>
    </font>
    <font>
      <b/>
      <sz val="14"/>
      <color rgb="FF000000"/>
      <name val="Arial"/>
      <family val="2"/>
    </font>
    <font>
      <b/>
      <sz val="12"/>
      <color theme="1"/>
      <name val="Arial"/>
      <family val="2"/>
    </font>
    <font>
      <b/>
      <sz val="14"/>
      <color theme="1"/>
      <name val="Arial"/>
      <family val="2"/>
    </font>
    <font>
      <b/>
      <sz val="12"/>
      <name val="Arial"/>
      <family val="2"/>
    </font>
    <font>
      <b/>
      <sz val="14"/>
      <name val="Arial"/>
      <family val="2"/>
    </font>
    <font>
      <b/>
      <i/>
      <sz val="11"/>
      <color theme="1"/>
      <name val="Arial"/>
      <family val="2"/>
    </font>
    <font>
      <b/>
      <sz val="9"/>
      <color rgb="FF000000"/>
      <name val="Arial"/>
      <family val="2"/>
    </font>
    <font>
      <b/>
      <sz val="10"/>
      <color rgb="FF000000"/>
      <name val="Arial"/>
      <family val="2"/>
    </font>
    <font>
      <sz val="9"/>
      <color rgb="FF000000"/>
      <name val="Arial"/>
      <family val="2"/>
    </font>
    <font>
      <sz val="10"/>
      <color rgb="FF000000"/>
      <name val="Arial"/>
      <family val="2"/>
    </font>
    <font>
      <vertAlign val="superscript"/>
      <sz val="10"/>
      <color rgb="FF000000"/>
      <name val="Arial"/>
      <family val="2"/>
    </font>
    <font>
      <vertAlign val="superscript"/>
      <sz val="11"/>
      <color theme="1"/>
      <name val="Arial"/>
      <family val="2"/>
    </font>
    <font>
      <vertAlign val="superscript"/>
      <sz val="11"/>
      <name val="Arial"/>
      <family val="2"/>
    </font>
    <font>
      <sz val="10"/>
      <name val="Arial"/>
      <family val="2"/>
    </font>
    <font>
      <b/>
      <sz val="10"/>
      <name val="Swis721 Lt BT"/>
      <family val="2"/>
    </font>
    <font>
      <sz val="9"/>
      <color indexed="81"/>
      <name val="Tahoma"/>
      <family val="2"/>
    </font>
    <font>
      <b/>
      <sz val="9"/>
      <color indexed="81"/>
      <name val="Tahoma"/>
      <family val="2"/>
    </font>
    <font>
      <sz val="8"/>
      <name val="Calibri"/>
      <family val="2"/>
      <scheme val="minor"/>
    </font>
    <font>
      <b/>
      <sz val="10"/>
      <name val="Arial"/>
      <family val="2"/>
    </font>
    <font>
      <b/>
      <sz val="11"/>
      <color theme="1"/>
      <name val="Calibri"/>
      <family val="2"/>
      <scheme val="minor"/>
    </font>
    <font>
      <sz val="12"/>
      <color rgb="FF000000"/>
      <name val="Arial"/>
      <family val="2"/>
    </font>
    <font>
      <sz val="14"/>
      <color theme="1"/>
      <name val="Arial"/>
      <family val="2"/>
    </font>
    <font>
      <b/>
      <sz val="10"/>
      <color theme="1"/>
      <name val="Arial"/>
      <family val="2"/>
    </font>
  </fonts>
  <fills count="18">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rgb="FFB8CCE4"/>
        <bgColor rgb="FF000000"/>
      </patternFill>
    </fill>
    <fill>
      <patternFill patternType="solid">
        <fgColor theme="7" tint="0.39997558519241921"/>
        <bgColor rgb="FF000000"/>
      </patternFill>
    </fill>
    <fill>
      <patternFill patternType="solid">
        <fgColor theme="0"/>
        <bgColor rgb="FF000000"/>
      </patternFill>
    </fill>
    <fill>
      <patternFill patternType="solid">
        <fgColor theme="3" tint="0.79998168889431442"/>
        <bgColor indexed="64"/>
      </patternFill>
    </fill>
    <fill>
      <patternFill patternType="solid">
        <fgColor rgb="FFFFFFFF"/>
        <bgColor rgb="FFFFFFFF"/>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249977111117893"/>
        <bgColor rgb="FFFFFFFF"/>
      </patternFill>
    </fill>
    <fill>
      <patternFill patternType="solid">
        <fgColor theme="9"/>
        <bgColor indexed="64"/>
      </patternFill>
    </fill>
    <fill>
      <patternFill patternType="solid">
        <fgColor theme="9"/>
        <bgColor rgb="FF000000"/>
      </patternFill>
    </fill>
    <fill>
      <patternFill patternType="solid">
        <fgColor rgb="FF92D050"/>
        <bgColor indexed="64"/>
      </patternFill>
    </fill>
    <fill>
      <patternFill patternType="solid">
        <fgColor theme="7" tint="0.39997558519241921"/>
        <bgColor indexed="64"/>
      </patternFill>
    </fill>
    <fill>
      <patternFill patternType="solid">
        <fgColor rgb="FF92D050"/>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bottom/>
      <diagonal/>
    </border>
    <border>
      <left/>
      <right/>
      <top style="medium">
        <color indexed="64"/>
      </top>
      <bottom style="medium">
        <color indexed="64"/>
      </bottom>
      <diagonal/>
    </border>
  </borders>
  <cellStyleXfs count="17">
    <xf numFmtId="0" fontId="0" fillId="0" borderId="0"/>
    <xf numFmtId="43" fontId="1" fillId="0" borderId="0" applyFont="0" applyFill="0" applyBorder="0" applyAlignment="0" applyProtection="0"/>
    <xf numFmtId="0" fontId="6" fillId="0" borderId="0"/>
    <xf numFmtId="166" fontId="7" fillId="0" borderId="0" applyFont="0" applyFill="0" applyBorder="0" applyAlignment="0" applyProtection="0"/>
    <xf numFmtId="0" fontId="6" fillId="0" borderId="0"/>
    <xf numFmtId="0" fontId="26" fillId="0" borderId="0"/>
    <xf numFmtId="169" fontId="27" fillId="0" borderId="22">
      <alignment horizontal="left"/>
    </xf>
    <xf numFmtId="170" fontId="26" fillId="0" borderId="0" applyFont="0" applyFill="0" applyBorder="0" applyAlignment="0" applyProtection="0"/>
    <xf numFmtId="168" fontId="6" fillId="0" borderId="0" applyFont="0" applyFill="0" applyBorder="0" applyAlignment="0" applyProtection="0"/>
    <xf numFmtId="164" fontId="6" fillId="0" borderId="0" applyFont="0" applyFill="0" applyBorder="0" applyAlignment="0" applyProtection="0"/>
    <xf numFmtId="168" fontId="2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0" fontId="6" fillId="0" borderId="0"/>
    <xf numFmtId="0" fontId="6" fillId="0" borderId="0"/>
  </cellStyleXfs>
  <cellXfs count="289">
    <xf numFmtId="0" fontId="0" fillId="0" borderId="0" xfId="0"/>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2" fillId="4" borderId="1" xfId="0" applyFont="1" applyFill="1" applyBorder="1" applyAlignment="1">
      <alignment horizontal="center" vertical="center"/>
    </xf>
    <xf numFmtId="0" fontId="3" fillId="2" borderId="1" xfId="0" applyFont="1" applyFill="1" applyBorder="1" applyAlignment="1">
      <alignment horizontal="left" vertical="center"/>
    </xf>
    <xf numFmtId="0" fontId="5" fillId="5" borderId="1" xfId="0" applyFont="1" applyFill="1" applyBorder="1" applyAlignment="1">
      <alignment horizontal="center"/>
    </xf>
    <xf numFmtId="0" fontId="9" fillId="5" borderId="3" xfId="0" applyFont="1" applyFill="1" applyBorder="1" applyAlignment="1">
      <alignment horizontal="center" vertical="center"/>
    </xf>
    <xf numFmtId="0" fontId="9" fillId="5" borderId="4" xfId="0" applyFont="1" applyFill="1" applyBorder="1" applyAlignment="1">
      <alignment horizontal="center"/>
    </xf>
    <xf numFmtId="0" fontId="10" fillId="0" borderId="1" xfId="0" applyFont="1" applyBorder="1" applyAlignment="1">
      <alignment horizontal="center"/>
    </xf>
    <xf numFmtId="0" fontId="10" fillId="0" borderId="1" xfId="0" applyFont="1" applyBorder="1" applyAlignment="1">
      <alignment horizontal="center" vertical="center"/>
    </xf>
    <xf numFmtId="43" fontId="10" fillId="0" borderId="1" xfId="1" applyFont="1" applyFill="1" applyBorder="1" applyAlignment="1">
      <alignment horizontal="center" vertical="center"/>
    </xf>
    <xf numFmtId="0" fontId="5" fillId="5" borderId="2" xfId="0" applyFont="1" applyFill="1" applyBorder="1" applyAlignment="1">
      <alignment horizontal="center"/>
    </xf>
    <xf numFmtId="0" fontId="5" fillId="5" borderId="3" xfId="0" applyFont="1" applyFill="1" applyBorder="1" applyAlignment="1">
      <alignment horizontal="center" vertical="center"/>
    </xf>
    <xf numFmtId="0" fontId="5" fillId="5" borderId="4" xfId="0" applyFont="1" applyFill="1" applyBorder="1" applyAlignment="1">
      <alignment horizontal="center"/>
    </xf>
    <xf numFmtId="0" fontId="5" fillId="5" borderId="3" xfId="0" applyFont="1" applyFill="1" applyBorder="1" applyAlignment="1">
      <alignment horizontal="center"/>
    </xf>
    <xf numFmtId="167" fontId="5" fillId="6" borderId="1" xfId="1" applyNumberFormat="1" applyFont="1" applyFill="1" applyBorder="1" applyAlignment="1">
      <alignment horizontal="center"/>
    </xf>
    <xf numFmtId="0" fontId="11" fillId="7" borderId="3" xfId="0" applyFont="1" applyFill="1" applyBorder="1" applyAlignment="1">
      <alignment horizontal="center" vertical="center"/>
    </xf>
    <xf numFmtId="0" fontId="10" fillId="7" borderId="1" xfId="0" applyFont="1" applyFill="1" applyBorder="1" applyAlignment="1">
      <alignment horizontal="center"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4" fillId="7" borderId="1" xfId="0" applyFont="1" applyFill="1" applyBorder="1" applyAlignment="1">
      <alignment horizontal="center" vertical="center"/>
    </xf>
    <xf numFmtId="0" fontId="3" fillId="7" borderId="1" xfId="0" applyFont="1" applyFill="1" applyBorder="1" applyAlignment="1">
      <alignment horizontal="left" wrapText="1"/>
    </xf>
    <xf numFmtId="0" fontId="3" fillId="2" borderId="1" xfId="0" applyFont="1" applyFill="1" applyBorder="1" applyAlignment="1">
      <alignment horizontal="right" vertical="center"/>
    </xf>
    <xf numFmtId="0" fontId="5" fillId="5" borderId="2" xfId="0" applyFont="1" applyFill="1" applyBorder="1" applyAlignment="1">
      <alignment horizontal="left" vertical="center"/>
    </xf>
    <xf numFmtId="0" fontId="11" fillId="7" borderId="2" xfId="0" applyFont="1" applyFill="1" applyBorder="1" applyAlignment="1">
      <alignment horizontal="center" vertical="center"/>
    </xf>
    <xf numFmtId="0" fontId="10" fillId="7" borderId="1" xfId="0" applyFont="1" applyFill="1" applyBorder="1" applyAlignment="1">
      <alignment horizontal="left" vertical="center" wrapText="1"/>
    </xf>
    <xf numFmtId="0" fontId="9" fillId="5" borderId="2" xfId="0" applyFont="1" applyFill="1" applyBorder="1" applyAlignment="1">
      <alignment horizontal="left" vertical="center"/>
    </xf>
    <xf numFmtId="167" fontId="10" fillId="0" borderId="1" xfId="1" applyNumberFormat="1" applyFont="1" applyFill="1" applyBorder="1" applyAlignment="1">
      <alignment horizontal="center" vertical="center"/>
    </xf>
    <xf numFmtId="167" fontId="10" fillId="7" borderId="1" xfId="1" applyNumberFormat="1" applyFont="1" applyFill="1" applyBorder="1" applyAlignment="1">
      <alignment horizontal="center" vertical="center"/>
    </xf>
    <xf numFmtId="167" fontId="10" fillId="5" borderId="1" xfId="1" applyNumberFormat="1" applyFont="1" applyFill="1" applyBorder="1" applyAlignment="1">
      <alignment horizontal="center"/>
    </xf>
    <xf numFmtId="167" fontId="5" fillId="5" borderId="4" xfId="0" applyNumberFormat="1" applyFont="1" applyFill="1" applyBorder="1" applyAlignment="1">
      <alignment horizontal="center"/>
    </xf>
    <xf numFmtId="167" fontId="13" fillId="17" borderId="1" xfId="1" applyNumberFormat="1" applyFont="1" applyFill="1" applyBorder="1" applyAlignment="1">
      <alignment horizontal="center" vertical="center"/>
    </xf>
    <xf numFmtId="0" fontId="5" fillId="0" borderId="1" xfId="0" applyFont="1" applyBorder="1" applyAlignment="1">
      <alignment horizontal="left" vertical="center"/>
    </xf>
    <xf numFmtId="167" fontId="5" fillId="7" borderId="4" xfId="1" applyNumberFormat="1" applyFont="1" applyFill="1" applyBorder="1" applyAlignment="1">
      <alignment horizontal="center"/>
    </xf>
    <xf numFmtId="167" fontId="15" fillId="15" borderId="1" xfId="0" applyNumberFormat="1" applyFont="1" applyFill="1" applyBorder="1" applyAlignment="1">
      <alignment horizontal="right"/>
    </xf>
    <xf numFmtId="0" fontId="4" fillId="0" borderId="1" xfId="2" applyFont="1" applyBorder="1" applyAlignment="1">
      <alignment horizontal="center" vertical="center"/>
    </xf>
    <xf numFmtId="0" fontId="3" fillId="0" borderId="6" xfId="0" applyFont="1" applyBorder="1"/>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167" fontId="16" fillId="2" borderId="3" xfId="0" applyNumberFormat="1" applyFont="1" applyFill="1" applyBorder="1" applyAlignment="1">
      <alignment horizontal="center" vertical="center" wrapText="1"/>
    </xf>
    <xf numFmtId="0" fontId="3" fillId="0" borderId="0" xfId="0" applyFont="1"/>
    <xf numFmtId="0" fontId="2" fillId="10" borderId="1" xfId="0" applyFont="1" applyFill="1" applyBorder="1" applyAlignment="1">
      <alignment horizontal="center"/>
    </xf>
    <xf numFmtId="0" fontId="2" fillId="10" borderId="1" xfId="0" applyFont="1" applyFill="1" applyBorder="1" applyAlignment="1">
      <alignment horizontal="left" vertical="center"/>
    </xf>
    <xf numFmtId="0" fontId="2" fillId="10" borderId="1" xfId="0" applyFont="1" applyFill="1" applyBorder="1" applyAlignment="1">
      <alignment horizontal="center" vertical="center"/>
    </xf>
    <xf numFmtId="43" fontId="2" fillId="10" borderId="1" xfId="1" applyFont="1" applyFill="1" applyBorder="1" applyAlignment="1">
      <alignment horizontal="center" vertical="center"/>
    </xf>
    <xf numFmtId="167" fontId="2" fillId="10" borderId="1" xfId="1" applyNumberFormat="1" applyFont="1" applyFill="1" applyBorder="1" applyAlignment="1">
      <alignment horizontal="center" vertical="center"/>
    </xf>
    <xf numFmtId="167" fontId="3" fillId="2" borderId="1" xfId="1" applyNumberFormat="1" applyFont="1" applyFill="1" applyBorder="1" applyAlignment="1">
      <alignment horizontal="center" vertical="center"/>
    </xf>
    <xf numFmtId="0" fontId="3" fillId="0" borderId="0" xfId="0" applyFont="1" applyAlignment="1">
      <alignment vertical="center"/>
    </xf>
    <xf numFmtId="0" fontId="3" fillId="0" borderId="14" xfId="0" applyFont="1" applyBorder="1" applyAlignment="1">
      <alignment horizontal="center"/>
    </xf>
    <xf numFmtId="167" fontId="3" fillId="0" borderId="0" xfId="0" applyNumberFormat="1" applyFont="1" applyAlignment="1">
      <alignment vertical="center"/>
    </xf>
    <xf numFmtId="0" fontId="9" fillId="5" borderId="4" xfId="0" applyFont="1" applyFill="1" applyBorder="1" applyAlignment="1">
      <alignment horizontal="center" vertical="center"/>
    </xf>
    <xf numFmtId="167" fontId="10" fillId="5" borderId="1" xfId="1" applyNumberFormat="1" applyFont="1" applyFill="1" applyBorder="1" applyAlignment="1">
      <alignment horizontal="center" vertical="center"/>
    </xf>
    <xf numFmtId="0" fontId="10" fillId="0" borderId="7" xfId="0" applyFont="1" applyBorder="1" applyAlignment="1">
      <alignment horizontal="center"/>
    </xf>
    <xf numFmtId="0" fontId="10" fillId="0" borderId="7" xfId="0" applyFont="1" applyBorder="1" applyAlignment="1">
      <alignment horizontal="left" vertical="center"/>
    </xf>
    <xf numFmtId="0" fontId="10" fillId="0" borderId="7" xfId="0" applyFont="1" applyBorder="1" applyAlignment="1">
      <alignment horizontal="center" vertical="center"/>
    </xf>
    <xf numFmtId="167" fontId="10" fillId="0" borderId="7" xfId="1" applyNumberFormat="1" applyFont="1" applyFill="1" applyBorder="1" applyAlignment="1">
      <alignment horizontal="center" vertical="center"/>
    </xf>
    <xf numFmtId="0" fontId="2" fillId="16" borderId="1" xfId="0" applyFont="1" applyFill="1" applyBorder="1" applyAlignment="1">
      <alignment horizontal="center" vertical="center"/>
    </xf>
    <xf numFmtId="167" fontId="2" fillId="16" borderId="1" xfId="0" applyNumberFormat="1" applyFont="1" applyFill="1" applyBorder="1" applyAlignment="1">
      <alignment horizontal="center" vertical="center"/>
    </xf>
    <xf numFmtId="0" fontId="5" fillId="5" borderId="8" xfId="0" applyFont="1" applyFill="1" applyBorder="1" applyAlignment="1">
      <alignment horizontal="center"/>
    </xf>
    <xf numFmtId="0" fontId="5" fillId="5" borderId="5" xfId="0" applyFont="1" applyFill="1" applyBorder="1" applyAlignment="1">
      <alignment horizontal="left" vertical="center"/>
    </xf>
    <xf numFmtId="0" fontId="5" fillId="5" borderId="12" xfId="0" applyFont="1" applyFill="1" applyBorder="1" applyAlignment="1">
      <alignment horizontal="center" vertical="center"/>
    </xf>
    <xf numFmtId="0" fontId="5" fillId="5" borderId="15" xfId="0" applyFont="1" applyFill="1" applyBorder="1" applyAlignment="1">
      <alignment horizontal="center" vertical="center"/>
    </xf>
    <xf numFmtId="167" fontId="10" fillId="5" borderId="8" xfId="1" applyNumberFormat="1" applyFont="1" applyFill="1" applyBorder="1" applyAlignment="1">
      <alignment horizontal="center" vertical="center"/>
    </xf>
    <xf numFmtId="167" fontId="5" fillId="5" borderId="4" xfId="0" applyNumberFormat="1" applyFont="1" applyFill="1" applyBorder="1" applyAlignment="1">
      <alignment horizontal="center" vertical="center"/>
    </xf>
    <xf numFmtId="0" fontId="2" fillId="8" borderId="1" xfId="0" applyFont="1" applyFill="1" applyBorder="1" applyAlignment="1">
      <alignment horizontal="center" vertical="center" wrapText="1"/>
    </xf>
    <xf numFmtId="43" fontId="3" fillId="0" borderId="1" xfId="1" applyFont="1" applyFill="1" applyBorder="1" applyAlignment="1">
      <alignment horizontal="center" vertical="center"/>
    </xf>
    <xf numFmtId="0" fontId="3" fillId="16" borderId="1" xfId="0" applyFont="1" applyFill="1" applyBorder="1" applyAlignment="1">
      <alignment horizontal="center"/>
    </xf>
    <xf numFmtId="167" fontId="2" fillId="16" borderId="1" xfId="1" applyNumberFormat="1" applyFont="1" applyFill="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left" vertical="center"/>
    </xf>
    <xf numFmtId="0" fontId="3" fillId="0" borderId="1" xfId="0" applyFont="1" applyBorder="1" applyAlignment="1">
      <alignment horizontal="right" vertical="center"/>
    </xf>
    <xf numFmtId="167" fontId="3" fillId="0" borderId="1" xfId="1" applyNumberFormat="1" applyFont="1" applyFill="1" applyBorder="1" applyAlignment="1">
      <alignment horizontal="center"/>
    </xf>
    <xf numFmtId="0" fontId="3" fillId="2" borderId="0" xfId="0" applyFont="1" applyFill="1"/>
    <xf numFmtId="167" fontId="3" fillId="0" borderId="1" xfId="1" applyNumberFormat="1" applyFont="1" applyBorder="1" applyAlignment="1">
      <alignment horizontal="center"/>
    </xf>
    <xf numFmtId="0" fontId="2" fillId="16" borderId="1" xfId="0" applyFont="1" applyFill="1" applyBorder="1" applyAlignment="1">
      <alignment horizontal="center"/>
    </xf>
    <xf numFmtId="43" fontId="3" fillId="0" borderId="1" xfId="1"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left" vertical="center"/>
    </xf>
    <xf numFmtId="167" fontId="3" fillId="0" borderId="1" xfId="1" applyNumberFormat="1" applyFont="1" applyBorder="1" applyAlignment="1">
      <alignment horizontal="center" vertical="center"/>
    </xf>
    <xf numFmtId="0" fontId="3" fillId="2" borderId="1" xfId="0" applyFont="1" applyFill="1" applyBorder="1" applyAlignment="1">
      <alignment horizontal="center"/>
    </xf>
    <xf numFmtId="2" fontId="3" fillId="2" borderId="1" xfId="0" applyNumberFormat="1" applyFont="1" applyFill="1" applyBorder="1" applyAlignment="1">
      <alignment horizontal="right" vertical="center"/>
    </xf>
    <xf numFmtId="167" fontId="3" fillId="2" borderId="1" xfId="1" applyNumberFormat="1" applyFont="1" applyFill="1" applyBorder="1" applyAlignment="1">
      <alignment horizontal="center"/>
    </xf>
    <xf numFmtId="167" fontId="17" fillId="15" borderId="1" xfId="1" applyNumberFormat="1" applyFont="1" applyFill="1" applyBorder="1" applyAlignment="1">
      <alignment horizontal="center"/>
    </xf>
    <xf numFmtId="0" fontId="2" fillId="0" borderId="0" xfId="0" applyFont="1" applyAlignment="1">
      <alignment horizontal="center" vertical="center"/>
    </xf>
    <xf numFmtId="0" fontId="2" fillId="0" borderId="0" xfId="0" applyFont="1" applyAlignment="1">
      <alignment horizontal="center"/>
    </xf>
    <xf numFmtId="0" fontId="2" fillId="0" borderId="0" xfId="0" applyFont="1" applyAlignment="1">
      <alignment horizontal="right" vertical="center"/>
    </xf>
    <xf numFmtId="167" fontId="2" fillId="0" borderId="0" xfId="1" applyNumberFormat="1" applyFont="1" applyFill="1" applyBorder="1" applyAlignment="1">
      <alignment horizontal="center"/>
    </xf>
    <xf numFmtId="0" fontId="21" fillId="9" borderId="17" xfId="2" applyFont="1" applyFill="1" applyBorder="1" applyAlignment="1">
      <alignment horizontal="center" vertical="center"/>
    </xf>
    <xf numFmtId="0" fontId="10" fillId="9" borderId="11" xfId="2" applyFont="1" applyFill="1" applyBorder="1" applyAlignment="1">
      <alignment vertical="center"/>
    </xf>
    <xf numFmtId="0" fontId="22" fillId="9" borderId="11" xfId="2" applyFont="1" applyFill="1" applyBorder="1" applyAlignment="1">
      <alignment horizontal="center" vertical="center"/>
    </xf>
    <xf numFmtId="166" fontId="10" fillId="9" borderId="11" xfId="3" applyFont="1" applyFill="1" applyBorder="1" applyAlignment="1">
      <alignment horizontal="center" vertical="center"/>
    </xf>
    <xf numFmtId="3" fontId="10" fillId="9" borderId="11" xfId="2" applyNumberFormat="1" applyFont="1" applyFill="1" applyBorder="1" applyAlignment="1">
      <alignment horizontal="right" vertical="center"/>
    </xf>
    <xf numFmtId="167" fontId="10" fillId="9" borderId="11" xfId="3" applyNumberFormat="1" applyFont="1" applyFill="1" applyBorder="1" applyAlignment="1">
      <alignment vertical="center"/>
    </xf>
    <xf numFmtId="0" fontId="10" fillId="9" borderId="9" xfId="2" applyFont="1" applyFill="1" applyBorder="1" applyAlignment="1">
      <alignment vertical="center"/>
    </xf>
    <xf numFmtId="0" fontId="22" fillId="9" borderId="9" xfId="2" applyFont="1" applyFill="1" applyBorder="1" applyAlignment="1">
      <alignment horizontal="center" vertical="center"/>
    </xf>
    <xf numFmtId="166" fontId="10" fillId="9" borderId="9" xfId="3" applyFont="1" applyFill="1" applyBorder="1" applyAlignment="1">
      <alignment horizontal="center" vertical="center"/>
    </xf>
    <xf numFmtId="3" fontId="10" fillId="9" borderId="9" xfId="2" applyNumberFormat="1" applyFont="1" applyFill="1" applyBorder="1" applyAlignment="1">
      <alignment horizontal="right" vertical="center"/>
    </xf>
    <xf numFmtId="167" fontId="10" fillId="9" borderId="9" xfId="3" applyNumberFormat="1" applyFont="1" applyFill="1" applyBorder="1" applyAlignment="1">
      <alignment vertical="center"/>
    </xf>
    <xf numFmtId="3" fontId="10" fillId="9" borderId="9" xfId="3" applyNumberFormat="1" applyFont="1" applyFill="1" applyBorder="1" applyAlignment="1">
      <alignment horizontal="right" vertical="center"/>
    </xf>
    <xf numFmtId="0" fontId="10" fillId="9" borderId="18" xfId="2" applyFont="1" applyFill="1" applyBorder="1" applyAlignment="1">
      <alignment vertical="center"/>
    </xf>
    <xf numFmtId="0" fontId="22" fillId="9" borderId="18" xfId="2" applyFont="1" applyFill="1" applyBorder="1" applyAlignment="1">
      <alignment horizontal="center" vertical="center"/>
    </xf>
    <xf numFmtId="166" fontId="10" fillId="9" borderId="18" xfId="3" applyFont="1" applyFill="1" applyBorder="1" applyAlignment="1">
      <alignment horizontal="center" vertical="center"/>
    </xf>
    <xf numFmtId="3" fontId="10" fillId="9" borderId="18" xfId="3" applyNumberFormat="1" applyFont="1" applyFill="1" applyBorder="1" applyAlignment="1">
      <alignment horizontal="right" vertical="center"/>
    </xf>
    <xf numFmtId="167" fontId="10" fillId="9" borderId="18" xfId="3" applyNumberFormat="1" applyFont="1" applyFill="1" applyBorder="1" applyAlignment="1">
      <alignment vertical="center"/>
    </xf>
    <xf numFmtId="3" fontId="10" fillId="9" borderId="19" xfId="3" applyNumberFormat="1" applyFont="1" applyFill="1" applyBorder="1" applyAlignment="1">
      <alignment horizontal="right" vertical="center"/>
    </xf>
    <xf numFmtId="3" fontId="10" fillId="9" borderId="10" xfId="3" applyNumberFormat="1" applyFont="1" applyFill="1" applyBorder="1" applyAlignment="1">
      <alignment horizontal="right" vertical="center"/>
    </xf>
    <xf numFmtId="0" fontId="22" fillId="9" borderId="21" xfId="2" applyFont="1" applyFill="1" applyBorder="1" applyAlignment="1">
      <alignment horizontal="center" vertical="center"/>
    </xf>
    <xf numFmtId="166" fontId="10" fillId="9" borderId="21" xfId="3" applyFont="1" applyFill="1" applyBorder="1" applyAlignment="1">
      <alignment horizontal="center" vertical="center"/>
    </xf>
    <xf numFmtId="3" fontId="10" fillId="9" borderId="20" xfId="3" applyNumberFormat="1" applyFont="1" applyFill="1" applyBorder="1" applyAlignment="1">
      <alignment horizontal="right" vertical="center"/>
    </xf>
    <xf numFmtId="167" fontId="10" fillId="9" borderId="21" xfId="3" applyNumberFormat="1" applyFont="1" applyFill="1" applyBorder="1" applyAlignment="1">
      <alignment vertical="center"/>
    </xf>
    <xf numFmtId="0" fontId="10" fillId="9" borderId="18" xfId="2" applyFont="1" applyFill="1" applyBorder="1" applyAlignment="1">
      <alignment vertical="center" wrapText="1"/>
    </xf>
    <xf numFmtId="0" fontId="20" fillId="9" borderId="18" xfId="2" applyFont="1" applyFill="1" applyBorder="1" applyAlignment="1">
      <alignment horizontal="center" vertical="center"/>
    </xf>
    <xf numFmtId="0" fontId="5" fillId="9" borderId="11" xfId="2" applyFont="1" applyFill="1" applyBorder="1" applyAlignment="1">
      <alignment vertical="center" wrapText="1"/>
    </xf>
    <xf numFmtId="0" fontId="20" fillId="9" borderId="11" xfId="2" applyFont="1" applyFill="1" applyBorder="1" applyAlignment="1">
      <alignment horizontal="center" vertical="center"/>
    </xf>
    <xf numFmtId="167" fontId="10" fillId="0" borderId="11" xfId="3" applyNumberFormat="1" applyFont="1" applyFill="1" applyBorder="1" applyAlignment="1">
      <alignment vertical="center"/>
    </xf>
    <xf numFmtId="167" fontId="10" fillId="0" borderId="18" xfId="3" applyNumberFormat="1" applyFont="1" applyFill="1" applyBorder="1" applyAlignment="1">
      <alignment vertical="center"/>
    </xf>
    <xf numFmtId="0" fontId="21" fillId="0" borderId="17" xfId="2" applyFont="1" applyBorder="1" applyAlignment="1">
      <alignment horizontal="center" vertical="center"/>
    </xf>
    <xf numFmtId="0" fontId="10" fillId="9" borderId="11" xfId="2" applyFont="1" applyFill="1" applyBorder="1" applyAlignment="1">
      <alignment vertical="center" wrapText="1"/>
    </xf>
    <xf numFmtId="167" fontId="13" fillId="17" borderId="1" xfId="0" applyNumberFormat="1" applyFont="1" applyFill="1" applyBorder="1" applyAlignment="1">
      <alignment horizontal="right"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167" fontId="11" fillId="0" borderId="3" xfId="0" applyNumberFormat="1" applyFont="1" applyBorder="1" applyAlignment="1">
      <alignment horizontal="center" vertical="center" wrapText="1"/>
    </xf>
    <xf numFmtId="0" fontId="5" fillId="5" borderId="2" xfId="0" applyFont="1" applyFill="1" applyBorder="1" applyAlignment="1">
      <alignment horizontal="center" vertical="center"/>
    </xf>
    <xf numFmtId="0" fontId="3" fillId="0" borderId="1" xfId="0" applyFont="1" applyBorder="1" applyAlignment="1">
      <alignment horizontal="center" vertical="center" wrapText="1"/>
    </xf>
    <xf numFmtId="0" fontId="3" fillId="0" borderId="8" xfId="0" applyFont="1" applyBorder="1" applyAlignment="1">
      <alignment horizontal="justify" vertical="center" wrapText="1"/>
    </xf>
    <xf numFmtId="0" fontId="3" fillId="0" borderId="8" xfId="0" applyFont="1" applyBorder="1" applyAlignment="1">
      <alignment horizontal="center" vertical="center" wrapText="1"/>
    </xf>
    <xf numFmtId="2" fontId="3" fillId="0" borderId="8" xfId="0" applyNumberFormat="1" applyFont="1" applyBorder="1" applyAlignment="1">
      <alignment horizontal="center" vertical="center" wrapText="1"/>
    </xf>
    <xf numFmtId="167" fontId="3" fillId="0" borderId="8" xfId="1" applyNumberFormat="1" applyFont="1" applyBorder="1" applyAlignment="1">
      <alignment horizontal="center" vertical="center"/>
    </xf>
    <xf numFmtId="0" fontId="3" fillId="0" borderId="1" xfId="0" applyFont="1" applyBorder="1" applyAlignment="1">
      <alignment horizontal="justify" vertical="center" wrapText="1"/>
    </xf>
    <xf numFmtId="2" fontId="3" fillId="0" borderId="1" xfId="0" applyNumberFormat="1" applyFont="1" applyBorder="1" applyAlignment="1">
      <alignment horizontal="center" vertical="center" wrapText="1"/>
    </xf>
    <xf numFmtId="0" fontId="3" fillId="16" borderId="1" xfId="0" applyFont="1" applyFill="1" applyBorder="1" applyAlignment="1">
      <alignment horizontal="center" vertical="center" wrapText="1"/>
    </xf>
    <xf numFmtId="0" fontId="5" fillId="16" borderId="7" xfId="0" applyFont="1" applyFill="1" applyBorder="1" applyAlignment="1">
      <alignment horizontal="center" vertical="center" wrapText="1"/>
    </xf>
    <xf numFmtId="0" fontId="3" fillId="16" borderId="7" xfId="0" applyFont="1" applyFill="1" applyBorder="1" applyAlignment="1">
      <alignment horizontal="center" vertical="center" wrapText="1"/>
    </xf>
    <xf numFmtId="0" fontId="3" fillId="16" borderId="7" xfId="0" applyFont="1" applyFill="1" applyBorder="1" applyAlignment="1">
      <alignment vertical="center" wrapText="1"/>
    </xf>
    <xf numFmtId="167" fontId="2" fillId="16" borderId="7" xfId="1" applyNumberFormat="1" applyFont="1" applyFill="1" applyBorder="1" applyAlignment="1">
      <alignment horizontal="center" vertical="center"/>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2" fontId="4" fillId="0" borderId="1" xfId="0" applyNumberFormat="1" applyFont="1" applyBorder="1" applyAlignment="1">
      <alignment horizontal="center" vertical="center" wrapText="1"/>
    </xf>
    <xf numFmtId="0" fontId="5" fillId="16" borderId="1" xfId="0" applyFont="1" applyFill="1" applyBorder="1" applyAlignment="1">
      <alignment horizontal="center" vertical="center" wrapText="1"/>
    </xf>
    <xf numFmtId="0" fontId="3" fillId="16" borderId="1" xfId="0" applyFont="1" applyFill="1" applyBorder="1" applyAlignment="1">
      <alignment vertical="center" wrapText="1"/>
    </xf>
    <xf numFmtId="167" fontId="2" fillId="16" borderId="1" xfId="1" applyNumberFormat="1" applyFont="1" applyFill="1" applyBorder="1" applyAlignment="1">
      <alignment horizontal="center" vertical="center"/>
    </xf>
    <xf numFmtId="0" fontId="2" fillId="16" borderId="1" xfId="0" applyFont="1" applyFill="1" applyBorder="1" applyAlignment="1">
      <alignment horizontal="center" vertical="center" wrapText="1"/>
    </xf>
    <xf numFmtId="0" fontId="2" fillId="16" borderId="1" xfId="0" applyFont="1" applyFill="1" applyBorder="1" applyAlignment="1">
      <alignment horizontal="justify" vertical="center" wrapText="1"/>
    </xf>
    <xf numFmtId="0" fontId="5" fillId="16" borderId="1" xfId="0" applyFont="1" applyFill="1" applyBorder="1" applyAlignment="1">
      <alignment horizontal="justify" vertical="center" wrapText="1"/>
    </xf>
    <xf numFmtId="167" fontId="15" fillId="15" borderId="1" xfId="0" applyNumberFormat="1" applyFont="1" applyFill="1" applyBorder="1" applyAlignment="1">
      <alignment horizontal="right" vertical="center" wrapText="1"/>
    </xf>
    <xf numFmtId="167" fontId="5" fillId="0" borderId="4" xfId="1" applyNumberFormat="1" applyFont="1" applyFill="1" applyBorder="1" applyAlignment="1">
      <alignment horizontal="center" vertical="center"/>
    </xf>
    <xf numFmtId="167" fontId="13" fillId="17" borderId="1" xfId="0" applyNumberFormat="1" applyFont="1" applyFill="1" applyBorder="1" applyAlignment="1">
      <alignment horizontal="left" vertical="center" wrapText="1"/>
    </xf>
    <xf numFmtId="0" fontId="10" fillId="0" borderId="2" xfId="0" applyFont="1" applyBorder="1" applyAlignment="1">
      <alignment horizontal="center" vertical="center"/>
    </xf>
    <xf numFmtId="0" fontId="10" fillId="0" borderId="3" xfId="0" applyFont="1" applyBorder="1" applyAlignment="1">
      <alignment horizontal="left" vertical="center" wrapText="1"/>
    </xf>
    <xf numFmtId="0" fontId="10" fillId="0" borderId="3" xfId="0" applyFont="1" applyBorder="1" applyAlignment="1">
      <alignment horizontal="center" vertical="center"/>
    </xf>
    <xf numFmtId="0" fontId="4" fillId="0" borderId="3" xfId="0" applyFont="1" applyBorder="1" applyAlignment="1">
      <alignment horizontal="center" vertical="center"/>
    </xf>
    <xf numFmtId="167" fontId="10" fillId="0" borderId="4" xfId="1" applyNumberFormat="1" applyFont="1" applyFill="1" applyBorder="1" applyAlignment="1">
      <alignment horizontal="center" vertical="center"/>
    </xf>
    <xf numFmtId="167" fontId="3" fillId="0" borderId="0" xfId="0" applyNumberFormat="1" applyFont="1"/>
    <xf numFmtId="0" fontId="2" fillId="11" borderId="1" xfId="0" applyFont="1" applyFill="1" applyBorder="1" applyAlignment="1">
      <alignment horizontal="center" vertical="center"/>
    </xf>
    <xf numFmtId="0" fontId="2" fillId="0" borderId="1" xfId="0" applyFont="1" applyBorder="1" applyAlignment="1">
      <alignment horizontal="center" vertical="center"/>
    </xf>
    <xf numFmtId="0" fontId="9" fillId="0" borderId="1" xfId="2" applyFont="1" applyBorder="1" applyAlignment="1">
      <alignment vertical="center" wrapText="1"/>
    </xf>
    <xf numFmtId="167" fontId="9" fillId="0" borderId="1" xfId="2" applyNumberFormat="1" applyFont="1" applyBorder="1" applyAlignment="1">
      <alignment horizontal="center" vertical="center" wrapText="1"/>
    </xf>
    <xf numFmtId="167" fontId="17" fillId="15" borderId="1" xfId="2" applyNumberFormat="1" applyFont="1" applyFill="1" applyBorder="1" applyAlignment="1">
      <alignment horizontal="right"/>
    </xf>
    <xf numFmtId="0" fontId="3" fillId="0" borderId="0" xfId="0" applyFont="1" applyAlignment="1">
      <alignment horizontal="left" vertical="center"/>
    </xf>
    <xf numFmtId="0" fontId="3" fillId="0" borderId="0" xfId="0" applyFont="1" applyAlignment="1">
      <alignment horizontal="center" vertical="center"/>
    </xf>
    <xf numFmtId="167" fontId="3" fillId="2" borderId="1" xfId="1" applyNumberFormat="1" applyFont="1" applyFill="1" applyBorder="1" applyAlignment="1">
      <alignment horizontal="right"/>
    </xf>
    <xf numFmtId="0" fontId="2" fillId="11" borderId="1" xfId="0" applyFont="1" applyFill="1" applyBorder="1" applyAlignment="1">
      <alignment horizontal="right" vertical="center"/>
    </xf>
    <xf numFmtId="0" fontId="9" fillId="0" borderId="1" xfId="2" applyFont="1" applyBorder="1" applyAlignment="1">
      <alignment horizontal="left" vertical="center" wrapText="1"/>
    </xf>
    <xf numFmtId="0" fontId="4" fillId="0" borderId="1" xfId="2" applyFont="1" applyBorder="1" applyAlignment="1">
      <alignment horizontal="center"/>
    </xf>
    <xf numFmtId="0" fontId="2" fillId="0" borderId="7" xfId="0" applyFont="1" applyBorder="1" applyAlignment="1">
      <alignment horizontal="center" vertical="center"/>
    </xf>
    <xf numFmtId="0" fontId="9" fillId="0" borderId="1" xfId="2" applyFont="1" applyBorder="1" applyAlignment="1">
      <alignment wrapText="1"/>
    </xf>
    <xf numFmtId="0" fontId="16" fillId="2" borderId="3" xfId="0" applyFont="1" applyFill="1" applyBorder="1" applyAlignment="1">
      <alignment horizontal="left" vertical="center" wrapText="1"/>
    </xf>
    <xf numFmtId="0" fontId="2" fillId="11" borderId="1" xfId="0" applyFont="1" applyFill="1" applyBorder="1" applyAlignment="1">
      <alignment horizontal="center"/>
    </xf>
    <xf numFmtId="0" fontId="2" fillId="11" borderId="1" xfId="0" applyFont="1" applyFill="1" applyBorder="1" applyAlignment="1">
      <alignment horizontal="left" vertical="center"/>
    </xf>
    <xf numFmtId="43" fontId="2" fillId="11" borderId="1" xfId="1" applyFont="1" applyFill="1" applyBorder="1" applyAlignment="1">
      <alignment horizontal="center" vertical="center"/>
    </xf>
    <xf numFmtId="43" fontId="3" fillId="2" borderId="1" xfId="1" applyFont="1" applyFill="1" applyBorder="1" applyAlignment="1">
      <alignment vertical="center"/>
    </xf>
    <xf numFmtId="3" fontId="3" fillId="0" borderId="0" xfId="0" applyNumberFormat="1" applyFont="1"/>
    <xf numFmtId="0" fontId="9" fillId="4" borderId="1" xfId="2" applyFont="1" applyFill="1" applyBorder="1" applyAlignment="1">
      <alignment horizontal="left" vertical="center" wrapText="1"/>
    </xf>
    <xf numFmtId="0" fontId="9" fillId="4" borderId="1" xfId="2" applyFont="1" applyFill="1" applyBorder="1" applyAlignment="1">
      <alignment horizontal="center" vertical="center"/>
    </xf>
    <xf numFmtId="167" fontId="9" fillId="4" borderId="1" xfId="2" applyNumberFormat="1" applyFont="1" applyFill="1" applyBorder="1" applyAlignment="1">
      <alignment horizontal="center" vertical="center" wrapText="1"/>
    </xf>
    <xf numFmtId="3" fontId="17" fillId="15" borderId="1" xfId="2" applyNumberFormat="1" applyFont="1" applyFill="1" applyBorder="1"/>
    <xf numFmtId="0" fontId="3" fillId="9" borderId="17" xfId="0" applyFont="1" applyFill="1" applyBorder="1" applyAlignment="1">
      <alignment horizontal="center"/>
    </xf>
    <xf numFmtId="43" fontId="10" fillId="2" borderId="1" xfId="1" applyFont="1" applyFill="1" applyBorder="1" applyAlignment="1">
      <alignment horizontal="center" vertical="center"/>
    </xf>
    <xf numFmtId="43" fontId="10" fillId="0" borderId="7" xfId="1" applyFont="1" applyFill="1" applyBorder="1" applyAlignment="1">
      <alignment horizontal="center" vertical="center"/>
    </xf>
    <xf numFmtId="0" fontId="5" fillId="12" borderId="21" xfId="2" applyFont="1" applyFill="1" applyBorder="1" applyAlignment="1">
      <alignment horizontal="left" wrapText="1"/>
    </xf>
    <xf numFmtId="0" fontId="20" fillId="12" borderId="21" xfId="2" applyFont="1" applyFill="1" applyBorder="1" applyAlignment="1">
      <alignment horizontal="center"/>
    </xf>
    <xf numFmtId="3" fontId="5" fillId="12" borderId="21" xfId="3" applyNumberFormat="1" applyFont="1" applyFill="1" applyBorder="1" applyAlignment="1">
      <alignment horizontal="center"/>
    </xf>
    <xf numFmtId="167" fontId="5" fillId="12" borderId="21" xfId="3" applyNumberFormat="1" applyFont="1" applyFill="1" applyBorder="1" applyAlignment="1">
      <alignment horizontal="center"/>
    </xf>
    <xf numFmtId="0" fontId="19" fillId="12" borderId="16" xfId="2" applyFont="1" applyFill="1" applyBorder="1" applyAlignment="1">
      <alignment horizontal="center" wrapText="1"/>
    </xf>
    <xf numFmtId="166" fontId="5" fillId="12" borderId="21" xfId="3" applyFont="1" applyFill="1" applyBorder="1" applyAlignment="1">
      <alignment horizontal="right" wrapText="1"/>
    </xf>
    <xf numFmtId="0" fontId="5" fillId="7" borderId="2" xfId="0" applyFont="1" applyFill="1" applyBorder="1" applyAlignment="1">
      <alignment horizontal="center"/>
    </xf>
    <xf numFmtId="0" fontId="10" fillId="9" borderId="21" xfId="2" applyFont="1" applyFill="1" applyBorder="1" applyAlignment="1">
      <alignment vertical="center" wrapText="1"/>
    </xf>
    <xf numFmtId="0" fontId="14" fillId="2" borderId="14" xfId="0" applyFont="1" applyFill="1" applyBorder="1" applyAlignment="1">
      <alignment horizontal="center" vertical="center"/>
    </xf>
    <xf numFmtId="0" fontId="14" fillId="2" borderId="0" xfId="0" applyFont="1" applyFill="1" applyAlignment="1">
      <alignment horizontal="center" vertical="center"/>
    </xf>
    <xf numFmtId="167" fontId="17" fillId="2" borderId="0" xfId="1" applyNumberFormat="1" applyFont="1" applyFill="1" applyBorder="1" applyAlignment="1">
      <alignment horizontal="center"/>
    </xf>
    <xf numFmtId="167" fontId="3" fillId="15" borderId="1" xfId="1" applyNumberFormat="1" applyFont="1" applyFill="1" applyBorder="1" applyAlignment="1">
      <alignment horizontal="center"/>
    </xf>
    <xf numFmtId="0" fontId="0" fillId="0" borderId="1" xfId="0" applyBorder="1"/>
    <xf numFmtId="0" fontId="31" fillId="0" borderId="1" xfId="0" applyFont="1" applyBorder="1" applyAlignment="1">
      <alignment vertical="center"/>
    </xf>
    <xf numFmtId="43" fontId="0" fillId="0" borderId="1" xfId="1" applyFont="1" applyBorder="1" applyAlignment="1">
      <alignment horizontal="center" vertical="center"/>
    </xf>
    <xf numFmtId="43" fontId="0" fillId="0" borderId="1" xfId="1" applyFont="1" applyBorder="1" applyAlignment="1">
      <alignment vertical="center"/>
    </xf>
    <xf numFmtId="0" fontId="6" fillId="0" borderId="1" xfId="0" applyFont="1" applyBorder="1" applyAlignment="1">
      <alignment vertical="center" wrapText="1"/>
    </xf>
    <xf numFmtId="0" fontId="12" fillId="17" borderId="2" xfId="0" applyFont="1" applyFill="1" applyBorder="1" applyAlignment="1">
      <alignment horizontal="center" vertical="center" wrapText="1"/>
    </xf>
    <xf numFmtId="0" fontId="12" fillId="17" borderId="3" xfId="0" applyFont="1" applyFill="1" applyBorder="1" applyAlignment="1">
      <alignment horizontal="center" vertical="center" wrapText="1"/>
    </xf>
    <xf numFmtId="0" fontId="32" fillId="0" borderId="4" xfId="0" applyFont="1" applyBorder="1" applyAlignment="1">
      <alignment horizontal="left" vertical="center"/>
    </xf>
    <xf numFmtId="0" fontId="32" fillId="0" borderId="1" xfId="0" applyFont="1" applyBorder="1" applyAlignment="1">
      <alignment vertical="center"/>
    </xf>
    <xf numFmtId="43" fontId="0" fillId="0" borderId="1" xfId="1" applyFont="1" applyBorder="1"/>
    <xf numFmtId="0" fontId="33" fillId="15" borderId="2" xfId="0" applyFont="1" applyFill="1" applyBorder="1" applyAlignment="1">
      <alignment horizontal="center" vertical="center" wrapText="1"/>
    </xf>
    <xf numFmtId="167" fontId="34" fillId="15" borderId="1" xfId="0" applyNumberFormat="1" applyFont="1" applyFill="1" applyBorder="1" applyAlignment="1">
      <alignment horizontal="right" vertical="center" wrapText="1"/>
    </xf>
    <xf numFmtId="0" fontId="18" fillId="16" borderId="1" xfId="0" applyFont="1" applyFill="1" applyBorder="1" applyAlignment="1">
      <alignment vertical="center"/>
    </xf>
    <xf numFmtId="43" fontId="2" fillId="10" borderId="1" xfId="1" applyFont="1" applyFill="1" applyBorder="1" applyAlignment="1">
      <alignment horizontal="center" vertical="center" wrapText="1"/>
    </xf>
    <xf numFmtId="167" fontId="13" fillId="17" borderId="4" xfId="1" applyNumberFormat="1" applyFont="1" applyFill="1" applyBorder="1" applyAlignment="1">
      <alignment horizontal="center" vertical="center"/>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32" fillId="0" borderId="4" xfId="0" applyFont="1" applyBorder="1" applyAlignment="1">
      <alignment horizontal="left" vertical="center"/>
    </xf>
    <xf numFmtId="0" fontId="31" fillId="0" borderId="0" xfId="0" applyFont="1" applyAlignment="1">
      <alignment horizontal="center" wrapText="1"/>
    </xf>
    <xf numFmtId="0" fontId="31" fillId="0" borderId="12" xfId="0" applyFont="1" applyBorder="1" applyAlignment="1">
      <alignment horizontal="center" wrapText="1"/>
    </xf>
    <xf numFmtId="0" fontId="33" fillId="15" borderId="2" xfId="0" applyFont="1" applyFill="1" applyBorder="1" applyAlignment="1">
      <alignment horizontal="center" vertical="center" wrapText="1"/>
    </xf>
    <xf numFmtId="0" fontId="33" fillId="15" borderId="3" xfId="0" applyFont="1" applyFill="1" applyBorder="1" applyAlignment="1">
      <alignment horizontal="center" vertical="center" wrapText="1"/>
    </xf>
    <xf numFmtId="0" fontId="33" fillId="15" borderId="4" xfId="0" applyFont="1" applyFill="1" applyBorder="1" applyAlignment="1">
      <alignment horizontal="center" vertical="center" wrapText="1"/>
    </xf>
    <xf numFmtId="0" fontId="35" fillId="8" borderId="1" xfId="0" applyFont="1" applyFill="1" applyBorder="1" applyAlignment="1">
      <alignment horizontal="left" wrapText="1"/>
    </xf>
    <xf numFmtId="0" fontId="18" fillId="16" borderId="2" xfId="0" applyFont="1" applyFill="1" applyBorder="1" applyAlignment="1">
      <alignment horizontal="center" vertical="center"/>
    </xf>
    <xf numFmtId="0" fontId="18" fillId="16" borderId="3" xfId="0" applyFont="1" applyFill="1" applyBorder="1" applyAlignment="1">
      <alignment horizontal="center" vertical="center"/>
    </xf>
    <xf numFmtId="0" fontId="18" fillId="16" borderId="4" xfId="0" applyFont="1" applyFill="1" applyBorder="1" applyAlignment="1">
      <alignment horizontal="center" vertical="center"/>
    </xf>
    <xf numFmtId="0" fontId="12" fillId="15" borderId="2" xfId="0" applyFont="1" applyFill="1" applyBorder="1" applyAlignment="1">
      <alignment horizontal="center" vertical="center" wrapText="1"/>
    </xf>
    <xf numFmtId="0" fontId="12" fillId="15" borderId="3" xfId="0" applyFont="1" applyFill="1" applyBorder="1" applyAlignment="1">
      <alignment horizontal="center" vertical="center" wrapText="1"/>
    </xf>
    <xf numFmtId="0" fontId="12" fillId="15" borderId="4" xfId="0" applyFont="1" applyFill="1" applyBorder="1" applyAlignment="1">
      <alignment horizontal="center" vertical="center" wrapText="1"/>
    </xf>
    <xf numFmtId="0" fontId="12" fillId="17" borderId="2" xfId="0" applyFont="1" applyFill="1" applyBorder="1" applyAlignment="1">
      <alignment horizontal="center" vertical="center" wrapText="1"/>
    </xf>
    <xf numFmtId="0" fontId="12" fillId="17" borderId="3" xfId="0" applyFont="1" applyFill="1" applyBorder="1" applyAlignment="1">
      <alignment horizontal="center" vertical="center" wrapText="1"/>
    </xf>
    <xf numFmtId="0" fontId="12" fillId="17" borderId="4" xfId="0" applyFont="1" applyFill="1" applyBorder="1" applyAlignment="1">
      <alignment horizontal="center" vertical="center" wrapText="1"/>
    </xf>
    <xf numFmtId="0" fontId="2" fillId="16" borderId="2" xfId="0" applyFont="1" applyFill="1" applyBorder="1" applyAlignment="1">
      <alignment horizontal="center" vertical="center"/>
    </xf>
    <xf numFmtId="0" fontId="2" fillId="16" borderId="3" xfId="0" applyFont="1" applyFill="1" applyBorder="1" applyAlignment="1">
      <alignment horizontal="center" vertical="center"/>
    </xf>
    <xf numFmtId="0" fontId="2" fillId="16" borderId="4" xfId="0" applyFont="1" applyFill="1" applyBorder="1" applyAlignment="1">
      <alignment horizontal="center" vertical="center"/>
    </xf>
    <xf numFmtId="0" fontId="5" fillId="5" borderId="2" xfId="0" applyFont="1" applyFill="1" applyBorder="1" applyAlignment="1">
      <alignment horizontal="left" vertical="center"/>
    </xf>
    <xf numFmtId="0" fontId="5" fillId="5" borderId="3" xfId="0" applyFont="1" applyFill="1" applyBorder="1" applyAlignment="1">
      <alignment horizontal="left" vertical="center"/>
    </xf>
    <xf numFmtId="0" fontId="5" fillId="5" borderId="4" xfId="0" applyFont="1" applyFill="1" applyBorder="1" applyAlignment="1">
      <alignment horizontal="left" vertical="center"/>
    </xf>
    <xf numFmtId="0" fontId="14" fillId="13" borderId="2" xfId="0" applyFont="1" applyFill="1" applyBorder="1" applyAlignment="1">
      <alignment horizontal="center"/>
    </xf>
    <xf numFmtId="0" fontId="14" fillId="13" borderId="6" xfId="0" applyFont="1" applyFill="1" applyBorder="1" applyAlignment="1">
      <alignment horizontal="center"/>
    </xf>
    <xf numFmtId="0" fontId="14" fillId="13" borderId="13" xfId="0" applyFont="1" applyFill="1" applyBorder="1" applyAlignment="1">
      <alignment horizontal="center"/>
    </xf>
    <xf numFmtId="0" fontId="12" fillId="14" borderId="2" xfId="0" applyFont="1" applyFill="1" applyBorder="1" applyAlignment="1">
      <alignment horizontal="center" vertical="center" wrapText="1"/>
    </xf>
    <xf numFmtId="0" fontId="12" fillId="14" borderId="3" xfId="0" applyFont="1" applyFill="1" applyBorder="1" applyAlignment="1">
      <alignment horizontal="center" vertical="center" wrapText="1"/>
    </xf>
    <xf numFmtId="0" fontId="12" fillId="14" borderId="4" xfId="0" applyFont="1" applyFill="1" applyBorder="1" applyAlignment="1">
      <alignment horizontal="center" vertical="center" wrapText="1"/>
    </xf>
    <xf numFmtId="0" fontId="14" fillId="15" borderId="2" xfId="0" applyFont="1" applyFill="1" applyBorder="1" applyAlignment="1">
      <alignment horizontal="center" vertical="center"/>
    </xf>
    <xf numFmtId="0" fontId="14" fillId="15" borderId="3" xfId="0" applyFont="1" applyFill="1" applyBorder="1" applyAlignment="1">
      <alignment horizontal="center" vertical="center"/>
    </xf>
    <xf numFmtId="0" fontId="14" fillId="15" borderId="4" xfId="0" applyFont="1" applyFill="1" applyBorder="1" applyAlignment="1">
      <alignment horizontal="center" vertical="center"/>
    </xf>
    <xf numFmtId="0" fontId="2" fillId="15" borderId="2" xfId="0" applyFont="1" applyFill="1" applyBorder="1" applyAlignment="1">
      <alignment horizontal="center"/>
    </xf>
    <xf numFmtId="0" fontId="2" fillId="15" borderId="3" xfId="0" applyFont="1" applyFill="1" applyBorder="1" applyAlignment="1">
      <alignment horizontal="center"/>
    </xf>
    <xf numFmtId="0" fontId="2" fillId="15" borderId="4" xfId="0" applyFont="1" applyFill="1" applyBorder="1" applyAlignment="1">
      <alignment horizontal="center"/>
    </xf>
    <xf numFmtId="0" fontId="16" fillId="15" borderId="2" xfId="2" applyFont="1" applyFill="1" applyBorder="1" applyAlignment="1">
      <alignment horizontal="center" wrapText="1"/>
    </xf>
    <xf numFmtId="0" fontId="16" fillId="15" borderId="3" xfId="2" applyFont="1" applyFill="1" applyBorder="1" applyAlignment="1">
      <alignment horizontal="center" wrapText="1"/>
    </xf>
    <xf numFmtId="0" fontId="12" fillId="17" borderId="2" xfId="0" applyFont="1" applyFill="1" applyBorder="1" applyAlignment="1">
      <alignment horizontal="center" vertical="center"/>
    </xf>
    <xf numFmtId="0" fontId="12" fillId="17" borderId="3" xfId="0" applyFont="1" applyFill="1" applyBorder="1" applyAlignment="1">
      <alignment horizontal="center" vertical="center"/>
    </xf>
    <xf numFmtId="0" fontId="12" fillId="17" borderId="4" xfId="0" applyFont="1" applyFill="1" applyBorder="1" applyAlignment="1">
      <alignment horizontal="center" vertical="center"/>
    </xf>
    <xf numFmtId="0" fontId="14" fillId="13" borderId="3" xfId="0" applyFont="1" applyFill="1" applyBorder="1" applyAlignment="1">
      <alignment horizontal="center"/>
    </xf>
    <xf numFmtId="0" fontId="14" fillId="13" borderId="4" xfId="0" applyFont="1" applyFill="1" applyBorder="1" applyAlignment="1">
      <alignment horizontal="center"/>
    </xf>
    <xf numFmtId="0" fontId="5" fillId="7" borderId="2" xfId="0" applyFont="1" applyFill="1" applyBorder="1" applyAlignment="1">
      <alignment horizontal="left" vertical="center"/>
    </xf>
    <xf numFmtId="0" fontId="5" fillId="7" borderId="3" xfId="0" applyFont="1" applyFill="1" applyBorder="1" applyAlignment="1">
      <alignment horizontal="left" vertical="center"/>
    </xf>
    <xf numFmtId="0" fontId="5" fillId="7" borderId="4" xfId="0" applyFont="1" applyFill="1" applyBorder="1" applyAlignment="1">
      <alignment horizontal="left" vertical="center"/>
    </xf>
    <xf numFmtId="0" fontId="3" fillId="0" borderId="17" xfId="0" applyFont="1" applyBorder="1" applyAlignment="1">
      <alignment horizontal="center"/>
    </xf>
    <xf numFmtId="0" fontId="16" fillId="3" borderId="1" xfId="0" applyFont="1" applyFill="1" applyBorder="1" applyAlignment="1">
      <alignment horizontal="center" vertical="center" wrapText="1"/>
    </xf>
    <xf numFmtId="0" fontId="2" fillId="8" borderId="1" xfId="0" applyFont="1" applyFill="1" applyBorder="1" applyAlignment="1">
      <alignment horizontal="left" wrapText="1"/>
    </xf>
    <xf numFmtId="0" fontId="2" fillId="8" borderId="2" xfId="0" applyFont="1" applyFill="1" applyBorder="1" applyAlignment="1">
      <alignment horizontal="left" wrapText="1"/>
    </xf>
    <xf numFmtId="0" fontId="2" fillId="8" borderId="3" xfId="0" applyFont="1" applyFill="1" applyBorder="1" applyAlignment="1">
      <alignment horizontal="left" wrapText="1"/>
    </xf>
    <xf numFmtId="0" fontId="2" fillId="8" borderId="4" xfId="0" applyFont="1" applyFill="1" applyBorder="1" applyAlignment="1">
      <alignment horizontal="left" wrapText="1"/>
    </xf>
    <xf numFmtId="0" fontId="9" fillId="15" borderId="2" xfId="2" applyFont="1" applyFill="1" applyBorder="1" applyAlignment="1">
      <alignment horizontal="center" wrapText="1"/>
    </xf>
    <xf numFmtId="0" fontId="9" fillId="15" borderId="3" xfId="2" applyFont="1" applyFill="1" applyBorder="1" applyAlignment="1">
      <alignment horizontal="center" wrapText="1"/>
    </xf>
    <xf numFmtId="0" fontId="9" fillId="15" borderId="4" xfId="2" applyFont="1" applyFill="1" applyBorder="1" applyAlignment="1">
      <alignment horizontal="center" wrapText="1"/>
    </xf>
    <xf numFmtId="0" fontId="11" fillId="6" borderId="2" xfId="0" applyFont="1" applyFill="1" applyBorder="1" applyAlignment="1">
      <alignment horizontal="center" vertical="center"/>
    </xf>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165" fontId="4" fillId="0" borderId="1" xfId="2" applyNumberFormat="1" applyFont="1" applyBorder="1" applyAlignment="1">
      <alignment horizontal="center" vertical="center"/>
    </xf>
    <xf numFmtId="4" fontId="9" fillId="15" borderId="2" xfId="2" applyNumberFormat="1" applyFont="1" applyFill="1" applyBorder="1" applyAlignment="1">
      <alignment horizontal="right"/>
    </xf>
    <xf numFmtId="4" fontId="9" fillId="15" borderId="4" xfId="2" applyNumberFormat="1" applyFont="1" applyFill="1" applyBorder="1" applyAlignment="1">
      <alignment horizontal="right"/>
    </xf>
    <xf numFmtId="0" fontId="2" fillId="11" borderId="2" xfId="0" applyFont="1" applyFill="1" applyBorder="1" applyAlignment="1">
      <alignment horizontal="center" vertical="center"/>
    </xf>
    <xf numFmtId="0" fontId="2" fillId="11" borderId="4" xfId="0" applyFont="1" applyFill="1" applyBorder="1" applyAlignment="1">
      <alignment horizontal="center" vertical="center"/>
    </xf>
    <xf numFmtId="0" fontId="14" fillId="13" borderId="1"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9" fillId="6" borderId="2" xfId="0" applyFont="1" applyFill="1" applyBorder="1" applyAlignment="1">
      <alignment horizontal="center" vertical="center"/>
    </xf>
    <xf numFmtId="0" fontId="9" fillId="6" borderId="3" xfId="0" applyFont="1" applyFill="1" applyBorder="1" applyAlignment="1">
      <alignment horizontal="center" vertical="center"/>
    </xf>
    <xf numFmtId="0" fontId="9" fillId="6" borderId="4" xfId="0" applyFont="1" applyFill="1" applyBorder="1" applyAlignment="1">
      <alignment horizontal="center" vertical="center"/>
    </xf>
    <xf numFmtId="0" fontId="12" fillId="14" borderId="2" xfId="0" applyFont="1" applyFill="1" applyBorder="1" applyAlignment="1">
      <alignment horizontal="center"/>
    </xf>
    <xf numFmtId="0" fontId="12" fillId="14" borderId="3" xfId="0" applyFont="1" applyFill="1" applyBorder="1" applyAlignment="1">
      <alignment horizontal="center"/>
    </xf>
    <xf numFmtId="0" fontId="12" fillId="14" borderId="4" xfId="0" applyFont="1" applyFill="1" applyBorder="1" applyAlignment="1">
      <alignment horizontal="center"/>
    </xf>
    <xf numFmtId="0" fontId="2" fillId="15" borderId="1" xfId="0" applyFont="1" applyFill="1" applyBorder="1" applyAlignment="1">
      <alignment horizontal="center"/>
    </xf>
    <xf numFmtId="164" fontId="9" fillId="4" borderId="1" xfId="2" applyNumberFormat="1" applyFont="1" applyFill="1" applyBorder="1" applyAlignment="1">
      <alignment horizontal="center" vertical="center" wrapText="1"/>
    </xf>
    <xf numFmtId="165" fontId="4" fillId="0" borderId="1" xfId="2" applyNumberFormat="1" applyFont="1" applyBorder="1" applyAlignment="1">
      <alignment horizontal="center"/>
    </xf>
    <xf numFmtId="0" fontId="5" fillId="14" borderId="2" xfId="0" applyFont="1" applyFill="1" applyBorder="1" applyAlignment="1">
      <alignment horizontal="center"/>
    </xf>
    <xf numFmtId="0" fontId="5" fillId="14" borderId="3" xfId="0" applyFont="1" applyFill="1" applyBorder="1" applyAlignment="1">
      <alignment horizontal="center"/>
    </xf>
    <xf numFmtId="0" fontId="5" fillId="14" borderId="4" xfId="0" applyFont="1" applyFill="1" applyBorder="1" applyAlignment="1">
      <alignment horizontal="center"/>
    </xf>
  </cellXfs>
  <cellStyles count="17">
    <cellStyle name="CAPÍTULO" xfId="6" xr:uid="{00000000-0005-0000-0000-000032000000}"/>
    <cellStyle name="Euro" xfId="7" xr:uid="{00000000-0005-0000-0000-000033000000}"/>
    <cellStyle name="Milliers" xfId="1" builtinId="3"/>
    <cellStyle name="Milliers 2" xfId="3" xr:uid="{00000000-0005-0000-0000-000001000000}"/>
    <cellStyle name="Milliers 2 2" xfId="8" xr:uid="{00000000-0005-0000-0000-000034000000}"/>
    <cellStyle name="Milliers 3" xfId="9" xr:uid="{00000000-0005-0000-0000-000035000000}"/>
    <cellStyle name="Milliers 4" xfId="10" xr:uid="{00000000-0005-0000-0000-000036000000}"/>
    <cellStyle name="Milliers 4 2" xfId="11" xr:uid="{00000000-0005-0000-0000-000037000000}"/>
    <cellStyle name="Milliers 5" xfId="12" xr:uid="{00000000-0005-0000-0000-000038000000}"/>
    <cellStyle name="Milliers 5 2" xfId="13" xr:uid="{00000000-0005-0000-0000-000039000000}"/>
    <cellStyle name="Milliers 6" xfId="14" xr:uid="{00000000-0005-0000-0000-00003A000000}"/>
    <cellStyle name="Normal" xfId="0" builtinId="0"/>
    <cellStyle name="Normal 2" xfId="15" xr:uid="{00000000-0005-0000-0000-00003C000000}"/>
    <cellStyle name="Normal 2 2 2" xfId="16" xr:uid="{00000000-0005-0000-0000-00003D000000}"/>
    <cellStyle name="Normal 2 3" xfId="4" xr:uid="{00000000-0005-0000-0000-000003000000}"/>
    <cellStyle name="Normal 3" xfId="2" xr:uid="{00000000-0005-0000-0000-000004000000}"/>
    <cellStyle name="Normal 4" xfId="5" xr:uid="{00000000-0005-0000-0000-00003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consultations\THEMIIS\DAO%20Infrastructures\DQE%20DAO.xls" TargetMode="External"/><Relationship Id="rId1" Type="http://schemas.openxmlformats.org/officeDocument/2006/relationships/externalLinkPath" Target="/consultations/THEMIIS/DAO%20Infrastructures/DQE%20DA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capitulatif"/>
      <sheetName val="Achemim"/>
      <sheetName val="Ouad NITTI"/>
    </sheetNames>
    <sheetDataSet>
      <sheetData sheetId="0" refreshError="1"/>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04340-5123-4BB8-A1EE-F9A9C4281C29}">
  <dimension ref="A3:C16"/>
  <sheetViews>
    <sheetView workbookViewId="0">
      <selection activeCell="A3" sqref="A3:C4"/>
    </sheetView>
  </sheetViews>
  <sheetFormatPr baseColWidth="10" defaultRowHeight="14.4" x14ac:dyDescent="0.3"/>
  <cols>
    <col min="2" max="2" width="39.109375" customWidth="1"/>
    <col min="3" max="3" width="26.109375" customWidth="1"/>
    <col min="4" max="4" width="12.88671875" customWidth="1"/>
    <col min="5" max="5" width="13.44140625" customWidth="1"/>
    <col min="6" max="6" width="11" customWidth="1"/>
    <col min="7" max="7" width="12.44140625" customWidth="1"/>
  </cols>
  <sheetData>
    <row r="3" spans="1:3" x14ac:dyDescent="0.3">
      <c r="A3" s="213" t="s">
        <v>367</v>
      </c>
      <c r="B3" s="213"/>
      <c r="C3" s="213"/>
    </row>
    <row r="4" spans="1:3" ht="25.8" customHeight="1" x14ac:dyDescent="0.3">
      <c r="A4" s="214"/>
      <c r="B4" s="214"/>
      <c r="C4" s="214"/>
    </row>
    <row r="5" spans="1:3" x14ac:dyDescent="0.3">
      <c r="A5" s="193" t="s">
        <v>338</v>
      </c>
      <c r="B5" s="194" t="s">
        <v>335</v>
      </c>
      <c r="C5" s="194" t="s">
        <v>336</v>
      </c>
    </row>
    <row r="6" spans="1:3" ht="63" customHeight="1" x14ac:dyDescent="0.3">
      <c r="A6" s="193" t="s">
        <v>339</v>
      </c>
      <c r="B6" s="197" t="s">
        <v>337</v>
      </c>
      <c r="C6" s="195"/>
    </row>
    <row r="7" spans="1:3" ht="70.8" customHeight="1" x14ac:dyDescent="0.3">
      <c r="A7" s="193" t="s">
        <v>340</v>
      </c>
      <c r="B7" s="2" t="s">
        <v>159</v>
      </c>
      <c r="C7" s="195">
        <f>[1]Achemim!F73</f>
        <v>0</v>
      </c>
    </row>
    <row r="8" spans="1:3" ht="89.4" customHeight="1" x14ac:dyDescent="0.3">
      <c r="A8" s="193" t="s">
        <v>341</v>
      </c>
      <c r="B8" s="2" t="s">
        <v>147</v>
      </c>
      <c r="C8" s="196">
        <f>'[1]Ouad NITTI'!F73</f>
        <v>0</v>
      </c>
    </row>
    <row r="9" spans="1:3" ht="45" customHeight="1" x14ac:dyDescent="0.3">
      <c r="A9" s="210" t="s">
        <v>342</v>
      </c>
      <c r="B9" s="212"/>
      <c r="C9" s="196"/>
    </row>
    <row r="10" spans="1:3" x14ac:dyDescent="0.3">
      <c r="A10" s="210" t="s">
        <v>346</v>
      </c>
      <c r="B10" s="211"/>
      <c r="C10" s="212"/>
    </row>
    <row r="11" spans="1:3" ht="75.599999999999994" customHeight="1" x14ac:dyDescent="0.3">
      <c r="A11" s="208" t="s">
        <v>347</v>
      </c>
      <c r="B11" s="209"/>
      <c r="C11" s="200"/>
    </row>
    <row r="12" spans="1:3" ht="22.8" customHeight="1" x14ac:dyDescent="0.3">
      <c r="A12" s="210" t="s">
        <v>355</v>
      </c>
      <c r="B12" s="211"/>
      <c r="C12" s="212"/>
    </row>
    <row r="13" spans="1:3" ht="59.4" customHeight="1" x14ac:dyDescent="0.3">
      <c r="A13" s="208" t="s">
        <v>356</v>
      </c>
      <c r="B13" s="209"/>
      <c r="C13" s="200"/>
    </row>
    <row r="14" spans="1:3" x14ac:dyDescent="0.3">
      <c r="A14" s="210" t="s">
        <v>343</v>
      </c>
      <c r="B14" s="211"/>
      <c r="C14" s="212"/>
    </row>
    <row r="15" spans="1:3" ht="67.8" customHeight="1" x14ac:dyDescent="0.3">
      <c r="A15" s="208" t="s">
        <v>344</v>
      </c>
      <c r="B15" s="209"/>
      <c r="C15" s="200"/>
    </row>
    <row r="16" spans="1:3" ht="25.2" customHeight="1" x14ac:dyDescent="0.3">
      <c r="A16" s="201" t="s">
        <v>345</v>
      </c>
      <c r="B16" s="193"/>
      <c r="C16" s="202"/>
    </row>
  </sheetData>
  <mergeCells count="8">
    <mergeCell ref="A13:B13"/>
    <mergeCell ref="A14:C14"/>
    <mergeCell ref="A15:B15"/>
    <mergeCell ref="A3:C4"/>
    <mergeCell ref="A9:B9"/>
    <mergeCell ref="A10:C10"/>
    <mergeCell ref="A11:B11"/>
    <mergeCell ref="A12:C12"/>
  </mergeCells>
  <phoneticPr fontId="3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46"/>
  <sheetViews>
    <sheetView zoomScaleNormal="100" workbookViewId="0">
      <selection activeCell="E3" sqref="E3:F3"/>
    </sheetView>
  </sheetViews>
  <sheetFormatPr baseColWidth="10" defaultColWidth="11.44140625" defaultRowHeight="13.8" x14ac:dyDescent="0.25"/>
  <cols>
    <col min="1" max="1" width="6.88671875" style="48" customWidth="1"/>
    <col min="2" max="2" width="66.5546875" style="47" customWidth="1"/>
    <col min="3" max="3" width="10.5546875" style="161" bestFit="1" customWidth="1"/>
    <col min="4" max="4" width="11.6640625" style="47" bestFit="1" customWidth="1"/>
    <col min="5" max="5" width="11.5546875" style="47" customWidth="1"/>
    <col min="6" max="6" width="19.109375" style="49" customWidth="1"/>
    <col min="7" max="7" width="11.44140625" style="40"/>
    <col min="8" max="8" width="19.88671875" style="40" customWidth="1"/>
    <col min="9" max="16384" width="11.44140625" style="40"/>
  </cols>
  <sheetData>
    <row r="1" spans="1:6" s="36" customFormat="1" ht="51" customHeight="1" x14ac:dyDescent="0.25">
      <c r="A1" s="257" t="s">
        <v>323</v>
      </c>
      <c r="B1" s="257"/>
      <c r="C1" s="257"/>
      <c r="D1" s="257"/>
      <c r="E1" s="257"/>
      <c r="F1" s="257"/>
    </row>
    <row r="2" spans="1:6" ht="22.5" customHeight="1" x14ac:dyDescent="0.25">
      <c r="A2" s="37"/>
      <c r="B2" s="38"/>
      <c r="C2" s="38"/>
      <c r="D2" s="38"/>
      <c r="E2" s="38"/>
      <c r="F2" s="39"/>
    </row>
    <row r="3" spans="1:6" ht="43.8" customHeight="1" x14ac:dyDescent="0.25">
      <c r="A3" s="41" t="s">
        <v>0</v>
      </c>
      <c r="B3" s="42" t="s">
        <v>1</v>
      </c>
      <c r="C3" s="43" t="s">
        <v>2</v>
      </c>
      <c r="D3" s="44" t="s">
        <v>3</v>
      </c>
      <c r="E3" s="206" t="s">
        <v>357</v>
      </c>
      <c r="F3" s="206" t="s">
        <v>358</v>
      </c>
    </row>
    <row r="4" spans="1:6" ht="18.75" customHeight="1" x14ac:dyDescent="0.25">
      <c r="C4" s="47"/>
    </row>
    <row r="5" spans="1:6" ht="21.75" customHeight="1" x14ac:dyDescent="0.25">
      <c r="A5" s="237" t="s">
        <v>154</v>
      </c>
      <c r="B5" s="238"/>
      <c r="C5" s="238"/>
      <c r="D5" s="238"/>
      <c r="E5" s="238"/>
      <c r="F5" s="239"/>
    </row>
    <row r="6" spans="1:6" ht="18.75" customHeight="1" x14ac:dyDescent="0.25">
      <c r="A6" s="5">
        <v>1</v>
      </c>
      <c r="B6" s="26" t="s">
        <v>30</v>
      </c>
      <c r="C6" s="6"/>
      <c r="D6" s="6"/>
      <c r="E6" s="50"/>
      <c r="F6" s="51"/>
    </row>
    <row r="7" spans="1:6" ht="18.75" customHeight="1" x14ac:dyDescent="0.25">
      <c r="A7" s="8" t="s">
        <v>58</v>
      </c>
      <c r="B7" s="18" t="s">
        <v>85</v>
      </c>
      <c r="C7" s="9" t="s">
        <v>10</v>
      </c>
      <c r="D7" s="10">
        <f>0.9*0.9*1*7</f>
        <v>5.67</v>
      </c>
      <c r="E7" s="9"/>
      <c r="F7" s="27">
        <f>D7*E7</f>
        <v>0</v>
      </c>
    </row>
    <row r="8" spans="1:6" ht="18.75" customHeight="1" x14ac:dyDescent="0.25">
      <c r="A8" s="8" t="s">
        <v>59</v>
      </c>
      <c r="B8" s="18" t="s">
        <v>86</v>
      </c>
      <c r="C8" s="9" t="s">
        <v>10</v>
      </c>
      <c r="D8" s="10">
        <f>1*1*1*8</f>
        <v>8</v>
      </c>
      <c r="E8" s="9"/>
      <c r="F8" s="27">
        <f>D8*E8</f>
        <v>0</v>
      </c>
    </row>
    <row r="9" spans="1:6" ht="18.75" customHeight="1" x14ac:dyDescent="0.25">
      <c r="A9" s="8" t="s">
        <v>139</v>
      </c>
      <c r="B9" s="18" t="s">
        <v>87</v>
      </c>
      <c r="C9" s="9" t="s">
        <v>10</v>
      </c>
      <c r="D9" s="10">
        <f>1.2*1.2*1*9</f>
        <v>12.959999999999999</v>
      </c>
      <c r="E9" s="9"/>
      <c r="F9" s="27">
        <f>D9*E9</f>
        <v>0</v>
      </c>
    </row>
    <row r="10" spans="1:6" ht="18.75" customHeight="1" x14ac:dyDescent="0.25">
      <c r="A10" s="8" t="s">
        <v>140</v>
      </c>
      <c r="B10" s="18" t="s">
        <v>88</v>
      </c>
      <c r="C10" s="9" t="s">
        <v>10</v>
      </c>
      <c r="D10" s="10">
        <f>78.6*0.4*0.6</f>
        <v>18.863999999999997</v>
      </c>
      <c r="E10" s="9"/>
      <c r="F10" s="27">
        <f t="shared" ref="F10:F12" si="0">D10*E10</f>
        <v>0</v>
      </c>
    </row>
    <row r="11" spans="1:6" ht="18.75" customHeight="1" x14ac:dyDescent="0.25">
      <c r="A11" s="8" t="s">
        <v>141</v>
      </c>
      <c r="B11" s="18" t="s">
        <v>89</v>
      </c>
      <c r="C11" s="9" t="s">
        <v>10</v>
      </c>
      <c r="D11" s="10">
        <v>32.443439999999995</v>
      </c>
      <c r="E11" s="9"/>
      <c r="F11" s="27">
        <f t="shared" si="0"/>
        <v>0</v>
      </c>
    </row>
    <row r="12" spans="1:6" ht="18.75" customHeight="1" x14ac:dyDescent="0.25">
      <c r="A12" s="52" t="s">
        <v>142</v>
      </c>
      <c r="B12" s="53" t="s">
        <v>90</v>
      </c>
      <c r="C12" s="54" t="s">
        <v>10</v>
      </c>
      <c r="D12" s="180">
        <v>69.786000000000001</v>
      </c>
      <c r="E12" s="54"/>
      <c r="F12" s="55">
        <f t="shared" si="0"/>
        <v>0</v>
      </c>
    </row>
    <row r="13" spans="1:6" ht="18.75" customHeight="1" x14ac:dyDescent="0.25">
      <c r="A13" s="56"/>
      <c r="B13" s="228" t="s">
        <v>11</v>
      </c>
      <c r="C13" s="229"/>
      <c r="D13" s="229"/>
      <c r="E13" s="230"/>
      <c r="F13" s="57">
        <f>SUM(F7:F12)</f>
        <v>0</v>
      </c>
    </row>
    <row r="14" spans="1:6" ht="18.75" customHeight="1" x14ac:dyDescent="0.25">
      <c r="A14" s="58">
        <v>2</v>
      </c>
      <c r="B14" s="59" t="s">
        <v>171</v>
      </c>
      <c r="C14" s="60"/>
      <c r="D14" s="60"/>
      <c r="E14" s="61"/>
      <c r="F14" s="62"/>
    </row>
    <row r="15" spans="1:6" ht="18.75" customHeight="1" x14ac:dyDescent="0.25">
      <c r="A15" s="8" t="s">
        <v>8</v>
      </c>
      <c r="B15" s="18" t="s">
        <v>91</v>
      </c>
      <c r="C15" s="9" t="s">
        <v>10</v>
      </c>
      <c r="D15" s="179">
        <f>(0.7*0.7*0.05)*7</f>
        <v>0.17149999999999999</v>
      </c>
      <c r="E15" s="9"/>
      <c r="F15" s="27"/>
    </row>
    <row r="16" spans="1:6" ht="18.75" customHeight="1" x14ac:dyDescent="0.25">
      <c r="A16" s="8" t="s">
        <v>60</v>
      </c>
      <c r="B16" s="18" t="s">
        <v>92</v>
      </c>
      <c r="C16" s="9" t="s">
        <v>10</v>
      </c>
      <c r="D16" s="179">
        <f>(0.9*0.9*0.05)*8</f>
        <v>0.32400000000000007</v>
      </c>
      <c r="E16" s="9"/>
      <c r="F16" s="27"/>
    </row>
    <row r="17" spans="1:6" ht="18.75" customHeight="1" x14ac:dyDescent="0.25">
      <c r="A17" s="8" t="s">
        <v>61</v>
      </c>
      <c r="B17" s="18" t="s">
        <v>93</v>
      </c>
      <c r="C17" s="9" t="s">
        <v>10</v>
      </c>
      <c r="D17" s="179">
        <f>(1.1*1.1*0.05)*9</f>
        <v>0.5445000000000001</v>
      </c>
      <c r="E17" s="9"/>
      <c r="F17" s="27"/>
    </row>
    <row r="18" spans="1:6" ht="18.75" customHeight="1" x14ac:dyDescent="0.25">
      <c r="A18" s="8" t="s">
        <v>62</v>
      </c>
      <c r="B18" s="18" t="s">
        <v>94</v>
      </c>
      <c r="C18" s="9" t="s">
        <v>10</v>
      </c>
      <c r="D18" s="179">
        <f>78.6*0.3*0.05</f>
        <v>1.179</v>
      </c>
      <c r="E18" s="9"/>
      <c r="F18" s="27"/>
    </row>
    <row r="19" spans="1:6" ht="18.75" customHeight="1" x14ac:dyDescent="0.25">
      <c r="A19" s="8" t="s">
        <v>63</v>
      </c>
      <c r="B19" s="18" t="s">
        <v>95</v>
      </c>
      <c r="C19" s="9" t="s">
        <v>10</v>
      </c>
      <c r="D19" s="179">
        <f>78.6*0.2*0.3</f>
        <v>4.7159999999999993</v>
      </c>
      <c r="E19" s="9"/>
      <c r="F19" s="27"/>
    </row>
    <row r="20" spans="1:6" ht="18.75" customHeight="1" x14ac:dyDescent="0.25">
      <c r="A20" s="8" t="s">
        <v>64</v>
      </c>
      <c r="B20" s="18" t="s">
        <v>97</v>
      </c>
      <c r="C20" s="9" t="s">
        <v>10</v>
      </c>
      <c r="D20" s="179">
        <f>(0.2*0.2*0.9)*15*+(0.2*0.3*0.9)*9</f>
        <v>0.26244000000000006</v>
      </c>
      <c r="E20" s="9"/>
      <c r="F20" s="27"/>
    </row>
    <row r="21" spans="1:6" ht="18.75" customHeight="1" x14ac:dyDescent="0.25">
      <c r="A21" s="8" t="s">
        <v>65</v>
      </c>
      <c r="B21" s="18" t="s">
        <v>98</v>
      </c>
      <c r="C21" s="9" t="s">
        <v>10</v>
      </c>
      <c r="D21" s="179">
        <f>137.28*0.08</f>
        <v>10.9824</v>
      </c>
      <c r="E21" s="9"/>
      <c r="F21" s="27"/>
    </row>
    <row r="22" spans="1:6" ht="18.75" customHeight="1" x14ac:dyDescent="0.25">
      <c r="A22" s="8" t="s">
        <v>66</v>
      </c>
      <c r="B22" s="18" t="s">
        <v>99</v>
      </c>
      <c r="C22" s="9" t="s">
        <v>9</v>
      </c>
      <c r="D22" s="179">
        <f>78.6*0.9</f>
        <v>70.739999999999995</v>
      </c>
      <c r="E22" s="9"/>
      <c r="F22" s="27"/>
    </row>
    <row r="23" spans="1:6" ht="18.75" customHeight="1" x14ac:dyDescent="0.25">
      <c r="A23" s="8" t="s">
        <v>67</v>
      </c>
      <c r="B23" s="18" t="s">
        <v>100</v>
      </c>
      <c r="C23" s="9" t="s">
        <v>10</v>
      </c>
      <c r="D23" s="179">
        <f>137.28*0.05</f>
        <v>6.8640000000000008</v>
      </c>
      <c r="E23" s="9"/>
      <c r="F23" s="27"/>
    </row>
    <row r="24" spans="1:6" ht="18.75" customHeight="1" x14ac:dyDescent="0.25">
      <c r="A24" s="8" t="s">
        <v>143</v>
      </c>
      <c r="B24" s="18" t="s">
        <v>101</v>
      </c>
      <c r="C24" s="9" t="s">
        <v>10</v>
      </c>
      <c r="D24" s="179">
        <f>(0.6*0.6*0.2)*7</f>
        <v>0.504</v>
      </c>
      <c r="E24" s="9"/>
      <c r="F24" s="27"/>
    </row>
    <row r="25" spans="1:6" ht="18.75" customHeight="1" x14ac:dyDescent="0.25">
      <c r="A25" s="8" t="s">
        <v>144</v>
      </c>
      <c r="B25" s="18" t="s">
        <v>102</v>
      </c>
      <c r="C25" s="9" t="s">
        <v>10</v>
      </c>
      <c r="D25" s="179">
        <f>(0.8*0.8*0.2)*8</f>
        <v>1.0240000000000002</v>
      </c>
      <c r="E25" s="9"/>
      <c r="F25" s="27"/>
    </row>
    <row r="26" spans="1:6" ht="18.75" customHeight="1" x14ac:dyDescent="0.25">
      <c r="A26" s="8" t="s">
        <v>148</v>
      </c>
      <c r="B26" s="18" t="s">
        <v>103</v>
      </c>
      <c r="C26" s="9" t="s">
        <v>10</v>
      </c>
      <c r="D26" s="179">
        <f>(1*1*0.25)*9</f>
        <v>2.25</v>
      </c>
      <c r="E26" s="9"/>
      <c r="F26" s="27"/>
    </row>
    <row r="27" spans="1:6" ht="18.75" customHeight="1" x14ac:dyDescent="0.25">
      <c r="A27" s="56"/>
      <c r="B27" s="228" t="s">
        <v>104</v>
      </c>
      <c r="C27" s="229"/>
      <c r="D27" s="229"/>
      <c r="E27" s="230"/>
      <c r="F27" s="57"/>
    </row>
    <row r="28" spans="1:6" ht="18.75" customHeight="1" x14ac:dyDescent="0.25">
      <c r="A28" s="5">
        <v>3</v>
      </c>
      <c r="B28" s="23" t="s">
        <v>105</v>
      </c>
      <c r="C28" s="12"/>
      <c r="D28" s="12"/>
      <c r="E28" s="12"/>
      <c r="F28" s="63"/>
    </row>
    <row r="29" spans="1:6" ht="18.75" customHeight="1" x14ac:dyDescent="0.25">
      <c r="A29" s="9" t="s">
        <v>12</v>
      </c>
      <c r="B29" s="18" t="s">
        <v>106</v>
      </c>
      <c r="C29" s="9" t="s">
        <v>10</v>
      </c>
      <c r="D29" s="179">
        <f>(0.2*0.2*3)*15*+(0.2*0.3*3)*9</f>
        <v>2.9159999999999999</v>
      </c>
      <c r="E29" s="9"/>
      <c r="F29" s="27"/>
    </row>
    <row r="30" spans="1:6" ht="18.75" customHeight="1" x14ac:dyDescent="0.25">
      <c r="A30" s="9" t="s">
        <v>75</v>
      </c>
      <c r="B30" s="18" t="s">
        <v>107</v>
      </c>
      <c r="C30" s="9" t="s">
        <v>10</v>
      </c>
      <c r="D30" s="179">
        <f>75.4*0.2*0.2</f>
        <v>3.0160000000000005</v>
      </c>
      <c r="E30" s="9"/>
      <c r="F30" s="27"/>
    </row>
    <row r="31" spans="1:6" ht="18.75" customHeight="1" x14ac:dyDescent="0.25">
      <c r="A31" s="9" t="s">
        <v>13</v>
      </c>
      <c r="B31" s="18" t="s">
        <v>108</v>
      </c>
      <c r="C31" s="9" t="s">
        <v>10</v>
      </c>
      <c r="D31" s="179">
        <f>24*0.2*0.6</f>
        <v>2.8800000000000003</v>
      </c>
      <c r="E31" s="9"/>
      <c r="F31" s="27"/>
    </row>
    <row r="32" spans="1:6" ht="18.75" customHeight="1" x14ac:dyDescent="0.25">
      <c r="A32" s="9" t="s">
        <v>14</v>
      </c>
      <c r="B32" s="18" t="s">
        <v>109</v>
      </c>
      <c r="C32" s="9" t="s">
        <v>10</v>
      </c>
      <c r="D32" s="179">
        <f>85.8*0.2*0.3</f>
        <v>5.1479999999999997</v>
      </c>
      <c r="E32" s="9"/>
      <c r="F32" s="27"/>
    </row>
    <row r="33" spans="1:6" ht="18.75" customHeight="1" x14ac:dyDescent="0.25">
      <c r="A33" s="9" t="s">
        <v>96</v>
      </c>
      <c r="B33" s="18" t="s">
        <v>110</v>
      </c>
      <c r="C33" s="9" t="s">
        <v>10</v>
      </c>
      <c r="D33" s="179">
        <f>17.8*8*0.05</f>
        <v>7.120000000000001</v>
      </c>
      <c r="E33" s="9"/>
      <c r="F33" s="27"/>
    </row>
    <row r="34" spans="1:6" ht="33" customHeight="1" x14ac:dyDescent="0.25">
      <c r="A34" s="9" t="s">
        <v>15</v>
      </c>
      <c r="B34" s="19" t="s">
        <v>111</v>
      </c>
      <c r="C34" s="9" t="s">
        <v>10</v>
      </c>
      <c r="D34" s="179">
        <f>5*1.2*0.2*2</f>
        <v>2.4000000000000004</v>
      </c>
      <c r="E34" s="9"/>
      <c r="F34" s="27"/>
    </row>
    <row r="35" spans="1:6" ht="33" customHeight="1" x14ac:dyDescent="0.25">
      <c r="A35" s="9" t="s">
        <v>16</v>
      </c>
      <c r="B35" s="19" t="s">
        <v>112</v>
      </c>
      <c r="C35" s="9" t="s">
        <v>10</v>
      </c>
      <c r="D35" s="179">
        <f>((3*0.2*0.2*2)+(3*0.2*0.4*2))+(10*0.2*1+39*0.5*0.1)</f>
        <v>4.67</v>
      </c>
      <c r="E35" s="9"/>
      <c r="F35" s="27"/>
    </row>
    <row r="36" spans="1:6" ht="18.75" customHeight="1" x14ac:dyDescent="0.25">
      <c r="A36" s="9" t="s">
        <v>17</v>
      </c>
      <c r="B36" s="19" t="s">
        <v>113</v>
      </c>
      <c r="C36" s="9" t="s">
        <v>10</v>
      </c>
      <c r="D36" s="179">
        <f>(3*0.1*1*2)</f>
        <v>0.60000000000000009</v>
      </c>
      <c r="E36" s="9"/>
      <c r="F36" s="27"/>
    </row>
    <row r="37" spans="1:6" ht="18.75" customHeight="1" x14ac:dyDescent="0.25">
      <c r="A37" s="9" t="s">
        <v>18</v>
      </c>
      <c r="B37" s="18" t="s">
        <v>150</v>
      </c>
      <c r="C37" s="9" t="s">
        <v>22</v>
      </c>
      <c r="D37" s="179">
        <v>142.4</v>
      </c>
      <c r="E37" s="9"/>
      <c r="F37" s="27"/>
    </row>
    <row r="38" spans="1:6" ht="18.75" customHeight="1" x14ac:dyDescent="0.25">
      <c r="A38" s="9" t="s">
        <v>19</v>
      </c>
      <c r="B38" s="18" t="s">
        <v>114</v>
      </c>
      <c r="C38" s="9" t="s">
        <v>10</v>
      </c>
      <c r="D38" s="179">
        <f>(52.8*0.1*0.35)+(0.2*0.2*0.4*13)</f>
        <v>2.056</v>
      </c>
      <c r="E38" s="9"/>
      <c r="F38" s="27"/>
    </row>
    <row r="39" spans="1:6" ht="18.75" customHeight="1" x14ac:dyDescent="0.25">
      <c r="A39" s="56"/>
      <c r="B39" s="228" t="s">
        <v>115</v>
      </c>
      <c r="C39" s="229"/>
      <c r="D39" s="229"/>
      <c r="E39" s="230"/>
      <c r="F39" s="57"/>
    </row>
    <row r="40" spans="1:6" ht="18.75" customHeight="1" x14ac:dyDescent="0.25">
      <c r="A40" s="5">
        <v>4</v>
      </c>
      <c r="B40" s="23" t="s">
        <v>116</v>
      </c>
      <c r="C40" s="12"/>
      <c r="D40" s="12"/>
      <c r="E40" s="12"/>
      <c r="F40" s="63"/>
    </row>
    <row r="41" spans="1:6" ht="18.75" customHeight="1" x14ac:dyDescent="0.25">
      <c r="A41" s="8" t="s">
        <v>20</v>
      </c>
      <c r="B41" s="18" t="s">
        <v>117</v>
      </c>
      <c r="C41" s="9" t="s">
        <v>9</v>
      </c>
      <c r="D41" s="10">
        <v>207.96000000000004</v>
      </c>
      <c r="E41" s="9"/>
      <c r="F41" s="27"/>
    </row>
    <row r="42" spans="1:6" ht="18.75" customHeight="1" x14ac:dyDescent="0.25">
      <c r="A42" s="8" t="s">
        <v>21</v>
      </c>
      <c r="B42" s="18" t="s">
        <v>118</v>
      </c>
      <c r="C42" s="9" t="s">
        <v>25</v>
      </c>
      <c r="D42" s="10">
        <v>4</v>
      </c>
      <c r="E42" s="9"/>
      <c r="F42" s="27"/>
    </row>
    <row r="43" spans="1:6" ht="18.75" customHeight="1" x14ac:dyDescent="0.25">
      <c r="A43" s="56"/>
      <c r="B43" s="228" t="s">
        <v>119</v>
      </c>
      <c r="C43" s="229"/>
      <c r="D43" s="229"/>
      <c r="E43" s="230"/>
      <c r="F43" s="57"/>
    </row>
    <row r="44" spans="1:6" ht="18.75" customHeight="1" x14ac:dyDescent="0.25">
      <c r="A44" s="5">
        <v>5</v>
      </c>
      <c r="B44" s="23" t="s">
        <v>120</v>
      </c>
      <c r="C44" s="12"/>
      <c r="D44" s="12"/>
      <c r="E44" s="12"/>
      <c r="F44" s="63"/>
    </row>
    <row r="45" spans="1:6" ht="18.75" customHeight="1" x14ac:dyDescent="0.25">
      <c r="A45" s="8" t="s">
        <v>23</v>
      </c>
      <c r="B45" s="18" t="s">
        <v>121</v>
      </c>
      <c r="C45" s="9" t="s">
        <v>9</v>
      </c>
      <c r="D45" s="10">
        <v>281.94000000000005</v>
      </c>
      <c r="E45" s="9"/>
      <c r="F45" s="27"/>
    </row>
    <row r="46" spans="1:6" ht="18.75" customHeight="1" x14ac:dyDescent="0.25">
      <c r="A46" s="8" t="s">
        <v>24</v>
      </c>
      <c r="B46" s="18" t="s">
        <v>122</v>
      </c>
      <c r="C46" s="9" t="s">
        <v>9</v>
      </c>
      <c r="D46" s="10">
        <v>196.37200000000001</v>
      </c>
      <c r="E46" s="9"/>
      <c r="F46" s="27"/>
    </row>
    <row r="47" spans="1:6" ht="18.75" customHeight="1" x14ac:dyDescent="0.25">
      <c r="A47" s="8" t="s">
        <v>31</v>
      </c>
      <c r="B47" s="18" t="s">
        <v>123</v>
      </c>
      <c r="C47" s="9" t="s">
        <v>9</v>
      </c>
      <c r="D47" s="10">
        <v>142.4</v>
      </c>
      <c r="E47" s="9"/>
      <c r="F47" s="27"/>
    </row>
    <row r="48" spans="1:6" ht="18.75" customHeight="1" x14ac:dyDescent="0.25">
      <c r="A48" s="8" t="s">
        <v>32</v>
      </c>
      <c r="B48" s="18" t="s">
        <v>124</v>
      </c>
      <c r="C48" s="9" t="s">
        <v>9</v>
      </c>
      <c r="D48" s="10">
        <v>4.32</v>
      </c>
      <c r="E48" s="9"/>
      <c r="F48" s="27"/>
    </row>
    <row r="49" spans="1:6" ht="18.75" customHeight="1" x14ac:dyDescent="0.25">
      <c r="A49" s="56"/>
      <c r="B49" s="228" t="s">
        <v>125</v>
      </c>
      <c r="C49" s="229"/>
      <c r="D49" s="229"/>
      <c r="E49" s="230"/>
      <c r="F49" s="57"/>
    </row>
    <row r="50" spans="1:6" ht="18.75" customHeight="1" x14ac:dyDescent="0.25">
      <c r="A50" s="5">
        <v>6</v>
      </c>
      <c r="B50" s="23" t="s">
        <v>281</v>
      </c>
      <c r="C50" s="12"/>
      <c r="D50" s="12"/>
      <c r="E50" s="12"/>
      <c r="F50" s="63"/>
    </row>
    <row r="51" spans="1:6" ht="18.75" customHeight="1" x14ac:dyDescent="0.25">
      <c r="A51" s="8" t="s">
        <v>33</v>
      </c>
      <c r="B51" s="18" t="s">
        <v>26</v>
      </c>
      <c r="C51" s="9" t="s">
        <v>9</v>
      </c>
      <c r="D51" s="10">
        <f>D37</f>
        <v>142.4</v>
      </c>
      <c r="E51" s="9"/>
      <c r="F51" s="27"/>
    </row>
    <row r="52" spans="1:6" ht="18.75" customHeight="1" x14ac:dyDescent="0.25">
      <c r="A52" s="8" t="s">
        <v>34</v>
      </c>
      <c r="B52" s="19" t="s">
        <v>27</v>
      </c>
      <c r="C52" s="9" t="s">
        <v>48</v>
      </c>
      <c r="D52" s="10">
        <f>(17.8+8)*2</f>
        <v>51.6</v>
      </c>
      <c r="E52" s="9"/>
      <c r="F52" s="27"/>
    </row>
    <row r="53" spans="1:6" ht="18.75" customHeight="1" x14ac:dyDescent="0.25">
      <c r="A53" s="56"/>
      <c r="B53" s="228" t="s">
        <v>126</v>
      </c>
      <c r="C53" s="229"/>
      <c r="D53" s="229"/>
      <c r="E53" s="230"/>
      <c r="F53" s="57"/>
    </row>
    <row r="54" spans="1:6" ht="18.75" customHeight="1" x14ac:dyDescent="0.25">
      <c r="A54" s="5">
        <v>7</v>
      </c>
      <c r="B54" s="23" t="s">
        <v>127</v>
      </c>
      <c r="C54" s="12"/>
      <c r="D54" s="12"/>
      <c r="E54" s="12"/>
      <c r="F54" s="63"/>
    </row>
    <row r="55" spans="1:6" ht="49.5" customHeight="1" x14ac:dyDescent="0.25">
      <c r="A55" s="9" t="s">
        <v>35</v>
      </c>
      <c r="B55" s="19" t="s">
        <v>310</v>
      </c>
      <c r="C55" s="9" t="s">
        <v>25</v>
      </c>
      <c r="D55" s="10">
        <v>10</v>
      </c>
      <c r="E55" s="9"/>
      <c r="F55" s="27"/>
    </row>
    <row r="56" spans="1:6" ht="48.75" customHeight="1" x14ac:dyDescent="0.25">
      <c r="A56" s="9" t="s">
        <v>36</v>
      </c>
      <c r="B56" s="19" t="s">
        <v>156</v>
      </c>
      <c r="C56" s="9" t="s">
        <v>25</v>
      </c>
      <c r="D56" s="10">
        <v>2</v>
      </c>
      <c r="E56" s="9"/>
      <c r="F56" s="27"/>
    </row>
    <row r="57" spans="1:6" ht="55.2" x14ac:dyDescent="0.25">
      <c r="A57" s="9" t="s">
        <v>77</v>
      </c>
      <c r="B57" s="19" t="s">
        <v>128</v>
      </c>
      <c r="C57" s="9" t="s">
        <v>25</v>
      </c>
      <c r="D57" s="10">
        <f>+D55</f>
        <v>10</v>
      </c>
      <c r="E57" s="9"/>
      <c r="F57" s="27"/>
    </row>
    <row r="58" spans="1:6" ht="18.75" customHeight="1" x14ac:dyDescent="0.25">
      <c r="A58" s="56"/>
      <c r="B58" s="228" t="s">
        <v>129</v>
      </c>
      <c r="C58" s="229"/>
      <c r="D58" s="229"/>
      <c r="E58" s="230"/>
      <c r="F58" s="57"/>
    </row>
    <row r="59" spans="1:6" ht="18.75" customHeight="1" x14ac:dyDescent="0.25">
      <c r="A59" s="5">
        <v>8</v>
      </c>
      <c r="B59" s="23" t="s">
        <v>130</v>
      </c>
      <c r="C59" s="12"/>
      <c r="D59" s="12"/>
      <c r="E59" s="12"/>
      <c r="F59" s="63"/>
    </row>
    <row r="60" spans="1:6" ht="18.75" customHeight="1" x14ac:dyDescent="0.25">
      <c r="A60" s="8" t="s">
        <v>78</v>
      </c>
      <c r="B60" s="18" t="s">
        <v>132</v>
      </c>
      <c r="C60" s="9" t="s">
        <v>9</v>
      </c>
      <c r="D60" s="10">
        <f>SUM(D61:D62)</f>
        <v>424.34000000000003</v>
      </c>
      <c r="E60" s="9"/>
      <c r="F60" s="27"/>
    </row>
    <row r="61" spans="1:6" ht="18.75" customHeight="1" x14ac:dyDescent="0.25">
      <c r="A61" s="8" t="s">
        <v>79</v>
      </c>
      <c r="B61" s="18" t="s">
        <v>28</v>
      </c>
      <c r="C61" s="9" t="s">
        <v>9</v>
      </c>
      <c r="D61" s="10">
        <f>+D47</f>
        <v>142.4</v>
      </c>
      <c r="E61" s="9"/>
      <c r="F61" s="27"/>
    </row>
    <row r="62" spans="1:6" ht="18.75" customHeight="1" x14ac:dyDescent="0.25">
      <c r="A62" s="8" t="s">
        <v>80</v>
      </c>
      <c r="B62" s="18" t="s">
        <v>29</v>
      </c>
      <c r="C62" s="9" t="s">
        <v>9</v>
      </c>
      <c r="D62" s="10">
        <f>D45</f>
        <v>281.94000000000005</v>
      </c>
      <c r="E62" s="9"/>
      <c r="F62" s="27"/>
    </row>
    <row r="63" spans="1:6" ht="18.75" customHeight="1" x14ac:dyDescent="0.25">
      <c r="A63" s="8" t="s">
        <v>145</v>
      </c>
      <c r="B63" s="18" t="s">
        <v>133</v>
      </c>
      <c r="C63" s="9" t="s">
        <v>9</v>
      </c>
      <c r="D63" s="10">
        <f>D46</f>
        <v>196.37200000000001</v>
      </c>
      <c r="E63" s="9"/>
      <c r="F63" s="27"/>
    </row>
    <row r="64" spans="1:6" ht="18.75" customHeight="1" x14ac:dyDescent="0.25">
      <c r="A64" s="56"/>
      <c r="B64" s="228" t="s">
        <v>134</v>
      </c>
      <c r="C64" s="229"/>
      <c r="D64" s="229"/>
      <c r="E64" s="230"/>
      <c r="F64" s="57"/>
    </row>
    <row r="65" spans="1:11" ht="18.75" customHeight="1" x14ac:dyDescent="0.25">
      <c r="A65" s="5">
        <v>9</v>
      </c>
      <c r="B65" s="23" t="s">
        <v>135</v>
      </c>
      <c r="C65" s="12"/>
      <c r="D65" s="12"/>
      <c r="E65" s="12"/>
      <c r="F65" s="63"/>
    </row>
    <row r="66" spans="1:11" ht="51.75" customHeight="1" x14ac:dyDescent="0.25">
      <c r="A66" s="9" t="s">
        <v>131</v>
      </c>
      <c r="B66" s="19" t="s">
        <v>149</v>
      </c>
      <c r="C66" s="9" t="s">
        <v>137</v>
      </c>
      <c r="D66" s="10">
        <v>2</v>
      </c>
      <c r="E66" s="9"/>
      <c r="F66" s="27"/>
    </row>
    <row r="67" spans="1:11" ht="18.75" customHeight="1" x14ac:dyDescent="0.25">
      <c r="A67" s="56"/>
      <c r="B67" s="228" t="s">
        <v>138</v>
      </c>
      <c r="C67" s="229"/>
      <c r="D67" s="229"/>
      <c r="E67" s="230"/>
      <c r="F67" s="57"/>
    </row>
    <row r="68" spans="1:11" ht="17.399999999999999" x14ac:dyDescent="0.25">
      <c r="A68" s="225" t="s">
        <v>293</v>
      </c>
      <c r="B68" s="226"/>
      <c r="C68" s="226"/>
      <c r="D68" s="226"/>
      <c r="E68" s="227"/>
      <c r="F68" s="31"/>
    </row>
    <row r="69" spans="1:11" ht="30" customHeight="1" x14ac:dyDescent="0.25">
      <c r="C69" s="47"/>
    </row>
    <row r="70" spans="1:11" ht="18.75" customHeight="1" x14ac:dyDescent="0.3">
      <c r="A70" s="234" t="s">
        <v>274</v>
      </c>
      <c r="B70" s="251"/>
      <c r="C70" s="251"/>
      <c r="D70" s="251"/>
      <c r="E70" s="251"/>
      <c r="F70" s="252"/>
    </row>
    <row r="71" spans="1:11" x14ac:dyDescent="0.25">
      <c r="A71" s="64" t="s">
        <v>190</v>
      </c>
      <c r="B71" s="258" t="s">
        <v>30</v>
      </c>
      <c r="C71" s="258"/>
      <c r="D71" s="258"/>
      <c r="E71" s="258"/>
      <c r="F71" s="258"/>
    </row>
    <row r="72" spans="1:11" ht="27" customHeight="1" x14ac:dyDescent="0.25">
      <c r="A72" s="68" t="s">
        <v>292</v>
      </c>
      <c r="B72" s="69" t="s">
        <v>192</v>
      </c>
      <c r="C72" s="68" t="s">
        <v>10</v>
      </c>
      <c r="D72" s="65">
        <f>0.9*0.9*1*6</f>
        <v>4.8600000000000003</v>
      </c>
      <c r="E72" s="70"/>
      <c r="F72" s="71"/>
    </row>
    <row r="73" spans="1:11" ht="15.75" customHeight="1" x14ac:dyDescent="0.25">
      <c r="A73" s="68" t="s">
        <v>191</v>
      </c>
      <c r="B73" s="69" t="s">
        <v>193</v>
      </c>
      <c r="C73" s="68" t="s">
        <v>10</v>
      </c>
      <c r="D73" s="65">
        <f>1*1*1*3</f>
        <v>3</v>
      </c>
      <c r="E73" s="70"/>
      <c r="F73" s="71"/>
    </row>
    <row r="74" spans="1:11" x14ac:dyDescent="0.25">
      <c r="A74" s="68" t="s">
        <v>194</v>
      </c>
      <c r="B74" s="69" t="s">
        <v>88</v>
      </c>
      <c r="C74" s="68" t="s">
        <v>10</v>
      </c>
      <c r="D74" s="65">
        <f>35.7*0.3*0.8*1.1</f>
        <v>9.424800000000003</v>
      </c>
      <c r="E74" s="70"/>
      <c r="F74" s="71"/>
    </row>
    <row r="75" spans="1:11" x14ac:dyDescent="0.25">
      <c r="A75" s="68" t="s">
        <v>195</v>
      </c>
      <c r="B75" s="69" t="s">
        <v>89</v>
      </c>
      <c r="C75" s="68" t="s">
        <v>10</v>
      </c>
      <c r="D75" s="65">
        <f>SUM(D79:D80,D83,D82,D86,D81)-SUM(D72:D74)</f>
        <v>16.854824999999998</v>
      </c>
      <c r="E75" s="70"/>
      <c r="F75" s="71"/>
    </row>
    <row r="76" spans="1:11" x14ac:dyDescent="0.25">
      <c r="A76" s="68" t="s">
        <v>196</v>
      </c>
      <c r="B76" s="69" t="s">
        <v>90</v>
      </c>
      <c r="C76" s="68" t="s">
        <v>10</v>
      </c>
      <c r="D76" s="65">
        <f>29.7*0.45</f>
        <v>13.365</v>
      </c>
      <c r="E76" s="70"/>
      <c r="F76" s="71"/>
    </row>
    <row r="77" spans="1:11" x14ac:dyDescent="0.25">
      <c r="A77" s="66"/>
      <c r="B77" s="228" t="s">
        <v>11</v>
      </c>
      <c r="C77" s="229"/>
      <c r="D77" s="229"/>
      <c r="E77" s="230"/>
      <c r="F77" s="67"/>
    </row>
    <row r="78" spans="1:11" x14ac:dyDescent="0.25">
      <c r="A78" s="64" t="s">
        <v>197</v>
      </c>
      <c r="B78" s="259" t="s">
        <v>171</v>
      </c>
      <c r="C78" s="260"/>
      <c r="D78" s="260"/>
      <c r="E78" s="260"/>
      <c r="F78" s="261"/>
    </row>
    <row r="79" spans="1:11" s="72" customFormat="1" ht="25.5" customHeight="1" x14ac:dyDescent="0.25">
      <c r="A79" s="68" t="s">
        <v>198</v>
      </c>
      <c r="B79" s="69" t="s">
        <v>199</v>
      </c>
      <c r="C79" s="68" t="s">
        <v>10</v>
      </c>
      <c r="D79" s="65">
        <f>(0.85*0.85*0.05)*6</f>
        <v>0.21675</v>
      </c>
      <c r="E79" s="70"/>
      <c r="F79" s="71"/>
      <c r="G79" s="40"/>
      <c r="H79" s="40"/>
      <c r="I79" s="40"/>
      <c r="J79" s="40"/>
      <c r="K79" s="40"/>
    </row>
    <row r="80" spans="1:11" x14ac:dyDescent="0.25">
      <c r="A80" s="68" t="s">
        <v>200</v>
      </c>
      <c r="B80" s="69" t="s">
        <v>201</v>
      </c>
      <c r="C80" s="68" t="s">
        <v>10</v>
      </c>
      <c r="D80" s="65">
        <f>(0.95*0.95*0.05)*3</f>
        <v>0.135375</v>
      </c>
      <c r="E80" s="70"/>
      <c r="F80" s="71"/>
    </row>
    <row r="81" spans="1:6" x14ac:dyDescent="0.25">
      <c r="A81" s="68" t="s">
        <v>202</v>
      </c>
      <c r="B81" s="69" t="s">
        <v>203</v>
      </c>
      <c r="C81" s="68" t="s">
        <v>10</v>
      </c>
      <c r="D81" s="65">
        <f>37.5*0.05*0.3</f>
        <v>0.5625</v>
      </c>
      <c r="E81" s="70"/>
      <c r="F81" s="71"/>
    </row>
    <row r="82" spans="1:6" x14ac:dyDescent="0.25">
      <c r="A82" s="68" t="s">
        <v>204</v>
      </c>
      <c r="B82" s="69" t="s">
        <v>205</v>
      </c>
      <c r="C82" s="68" t="s">
        <v>10</v>
      </c>
      <c r="D82" s="65">
        <f>35.7*0.15*0.3</f>
        <v>1.6065</v>
      </c>
      <c r="E82" s="70"/>
      <c r="F82" s="71"/>
    </row>
    <row r="83" spans="1:6" x14ac:dyDescent="0.25">
      <c r="A83" s="68" t="s">
        <v>206</v>
      </c>
      <c r="B83" s="69" t="s">
        <v>207</v>
      </c>
      <c r="C83" s="68" t="s">
        <v>10</v>
      </c>
      <c r="D83" s="65">
        <f>0.15*0.2*0.9*3+0.15*0.15*0.9*6</f>
        <v>0.20250000000000001</v>
      </c>
      <c r="E83" s="70"/>
      <c r="F83" s="71"/>
    </row>
    <row r="84" spans="1:6" x14ac:dyDescent="0.25">
      <c r="A84" s="68" t="s">
        <v>208</v>
      </c>
      <c r="B84" s="69" t="s">
        <v>209</v>
      </c>
      <c r="C84" s="68" t="s">
        <v>10</v>
      </c>
      <c r="D84" s="65">
        <f>29.7*0.08</f>
        <v>2.3759999999999999</v>
      </c>
      <c r="E84" s="70"/>
      <c r="F84" s="71"/>
    </row>
    <row r="85" spans="1:6" x14ac:dyDescent="0.25">
      <c r="A85" s="64" t="s">
        <v>210</v>
      </c>
      <c r="B85" s="259" t="s">
        <v>280</v>
      </c>
      <c r="C85" s="260"/>
      <c r="D85" s="260"/>
      <c r="E85" s="260"/>
      <c r="F85" s="261"/>
    </row>
    <row r="86" spans="1:6" x14ac:dyDescent="0.25">
      <c r="A86" s="68" t="s">
        <v>204</v>
      </c>
      <c r="B86" s="69" t="s">
        <v>211</v>
      </c>
      <c r="C86" s="68" t="s">
        <v>9</v>
      </c>
      <c r="D86" s="65">
        <f>35.7*0.8*1.1</f>
        <v>31.416000000000004</v>
      </c>
      <c r="E86" s="70"/>
      <c r="F86" s="71"/>
    </row>
    <row r="87" spans="1:6" x14ac:dyDescent="0.25">
      <c r="A87" s="68" t="s">
        <v>206</v>
      </c>
      <c r="B87" s="69" t="s">
        <v>212</v>
      </c>
      <c r="C87" s="68" t="s">
        <v>10</v>
      </c>
      <c r="D87" s="65">
        <f>29.7*0.05</f>
        <v>1.4850000000000001</v>
      </c>
      <c r="E87" s="70"/>
      <c r="F87" s="71"/>
    </row>
    <row r="88" spans="1:6" x14ac:dyDescent="0.25">
      <c r="A88" s="68" t="s">
        <v>208</v>
      </c>
      <c r="B88" s="69" t="s">
        <v>213</v>
      </c>
      <c r="C88" s="68" t="s">
        <v>10</v>
      </c>
      <c r="D88" s="65">
        <f>0.1</f>
        <v>0.1</v>
      </c>
      <c r="E88" s="70"/>
      <c r="F88" s="71"/>
    </row>
    <row r="89" spans="1:6" x14ac:dyDescent="0.25">
      <c r="A89" s="68" t="s">
        <v>214</v>
      </c>
      <c r="B89" s="69" t="s">
        <v>215</v>
      </c>
      <c r="C89" s="68" t="s">
        <v>10</v>
      </c>
      <c r="D89" s="65">
        <f>(0.8*0.8*0.3)*6</f>
        <v>1.1520000000000001</v>
      </c>
      <c r="E89" s="70"/>
      <c r="F89" s="73"/>
    </row>
    <row r="90" spans="1:6" x14ac:dyDescent="0.25">
      <c r="A90" s="68" t="s">
        <v>216</v>
      </c>
      <c r="B90" s="69" t="s">
        <v>217</v>
      </c>
      <c r="C90" s="68" t="s">
        <v>10</v>
      </c>
      <c r="D90" s="65">
        <f>(0.9*0.9*0.3)*3</f>
        <v>0.72899999999999998</v>
      </c>
      <c r="E90" s="70"/>
      <c r="F90" s="73"/>
    </row>
    <row r="91" spans="1:6" x14ac:dyDescent="0.25">
      <c r="A91" s="74"/>
      <c r="B91" s="228" t="s">
        <v>218</v>
      </c>
      <c r="C91" s="229"/>
      <c r="D91" s="229"/>
      <c r="E91" s="230"/>
      <c r="F91" s="67"/>
    </row>
    <row r="92" spans="1:6" x14ac:dyDescent="0.25">
      <c r="A92" s="64" t="s">
        <v>219</v>
      </c>
      <c r="B92" s="258" t="s">
        <v>105</v>
      </c>
      <c r="C92" s="258"/>
      <c r="D92" s="258"/>
      <c r="E92" s="258"/>
      <c r="F92" s="258"/>
    </row>
    <row r="93" spans="1:6" x14ac:dyDescent="0.25">
      <c r="A93" s="68" t="s">
        <v>220</v>
      </c>
      <c r="B93" s="69" t="s">
        <v>106</v>
      </c>
      <c r="C93" s="68" t="s">
        <v>10</v>
      </c>
      <c r="D93" s="65">
        <f>0.15*0.2*3.2*3+0.15*0.15*3.2*6</f>
        <v>0.72</v>
      </c>
      <c r="E93" s="70"/>
      <c r="F93" s="73"/>
    </row>
    <row r="94" spans="1:6" x14ac:dyDescent="0.25">
      <c r="A94" s="68" t="s">
        <v>221</v>
      </c>
      <c r="B94" s="69" t="s">
        <v>222</v>
      </c>
      <c r="C94" s="68" t="s">
        <v>10</v>
      </c>
      <c r="D94" s="65">
        <f>35.7*0.15*0.15</f>
        <v>0.80325000000000002</v>
      </c>
      <c r="E94" s="70"/>
      <c r="F94" s="73"/>
    </row>
    <row r="95" spans="1:6" x14ac:dyDescent="0.25">
      <c r="A95" s="68" t="s">
        <v>223</v>
      </c>
      <c r="B95" s="69" t="s">
        <v>224</v>
      </c>
      <c r="C95" s="68" t="s">
        <v>10</v>
      </c>
      <c r="D95" s="75">
        <f>(4*0.2*0.2)</f>
        <v>0.16000000000000003</v>
      </c>
      <c r="E95" s="70"/>
      <c r="F95" s="73"/>
    </row>
    <row r="96" spans="1:6" x14ac:dyDescent="0.25">
      <c r="A96" s="68" t="s">
        <v>225</v>
      </c>
      <c r="B96" s="69" t="s">
        <v>226</v>
      </c>
      <c r="C96" s="68" t="s">
        <v>10</v>
      </c>
      <c r="D96" s="75">
        <f>35.7*0.15*0.4</f>
        <v>2.1420000000000003</v>
      </c>
      <c r="E96" s="70"/>
      <c r="F96" s="73"/>
    </row>
    <row r="97" spans="1:6" x14ac:dyDescent="0.25">
      <c r="A97" s="68" t="s">
        <v>227</v>
      </c>
      <c r="B97" s="69" t="s">
        <v>110</v>
      </c>
      <c r="C97" s="68" t="s">
        <v>10</v>
      </c>
      <c r="D97" s="75">
        <f>6.45*5.3*0.05</f>
        <v>1.7092500000000002</v>
      </c>
      <c r="E97" s="70"/>
      <c r="F97" s="73"/>
    </row>
    <row r="98" spans="1:6" x14ac:dyDescent="0.25">
      <c r="A98" s="68" t="s">
        <v>228</v>
      </c>
      <c r="B98" s="76" t="s">
        <v>229</v>
      </c>
      <c r="C98" s="77" t="s">
        <v>10</v>
      </c>
      <c r="D98" s="75">
        <f>0.28</f>
        <v>0.28000000000000003</v>
      </c>
      <c r="E98" s="70"/>
      <c r="F98" s="73"/>
    </row>
    <row r="99" spans="1:6" ht="16.5" customHeight="1" x14ac:dyDescent="0.25">
      <c r="A99" s="78" t="s">
        <v>230</v>
      </c>
      <c r="B99" s="79" t="s">
        <v>231</v>
      </c>
      <c r="C99" s="68"/>
      <c r="D99" s="75"/>
      <c r="E99" s="70"/>
      <c r="F99" s="73"/>
    </row>
    <row r="100" spans="1:6" x14ac:dyDescent="0.25">
      <c r="A100" s="68" t="s">
        <v>232</v>
      </c>
      <c r="B100" s="69" t="s">
        <v>150</v>
      </c>
      <c r="C100" s="68" t="s">
        <v>22</v>
      </c>
      <c r="D100" s="75">
        <v>29.7</v>
      </c>
      <c r="E100" s="70"/>
      <c r="F100" s="73"/>
    </row>
    <row r="101" spans="1:6" x14ac:dyDescent="0.25">
      <c r="A101" s="74"/>
      <c r="B101" s="228" t="s">
        <v>233</v>
      </c>
      <c r="C101" s="229"/>
      <c r="D101" s="229"/>
      <c r="E101" s="230"/>
      <c r="F101" s="67"/>
    </row>
    <row r="102" spans="1:6" x14ac:dyDescent="0.25">
      <c r="A102" s="64" t="s">
        <v>234</v>
      </c>
      <c r="B102" s="258" t="s">
        <v>116</v>
      </c>
      <c r="C102" s="258"/>
      <c r="D102" s="258"/>
      <c r="E102" s="258"/>
      <c r="F102" s="258"/>
    </row>
    <row r="103" spans="1:6" x14ac:dyDescent="0.25">
      <c r="A103" s="68" t="s">
        <v>235</v>
      </c>
      <c r="B103" s="69" t="s">
        <v>236</v>
      </c>
      <c r="C103" s="68" t="s">
        <v>9</v>
      </c>
      <c r="D103" s="75">
        <f>35.7*3.2+11.75*0.6</f>
        <v>121.29</v>
      </c>
      <c r="E103" s="70"/>
      <c r="F103" s="73"/>
    </row>
    <row r="104" spans="1:6" x14ac:dyDescent="0.25">
      <c r="A104" s="68" t="s">
        <v>237</v>
      </c>
      <c r="B104" s="69" t="s">
        <v>238</v>
      </c>
      <c r="C104" s="68" t="s">
        <v>25</v>
      </c>
      <c r="D104" s="75">
        <v>4</v>
      </c>
      <c r="E104" s="70"/>
      <c r="F104" s="73"/>
    </row>
    <row r="105" spans="1:6" x14ac:dyDescent="0.25">
      <c r="A105" s="74"/>
      <c r="B105" s="228" t="s">
        <v>239</v>
      </c>
      <c r="C105" s="229"/>
      <c r="D105" s="229"/>
      <c r="E105" s="230"/>
      <c r="F105" s="67"/>
    </row>
    <row r="106" spans="1:6" x14ac:dyDescent="0.25">
      <c r="A106" s="64" t="s">
        <v>240</v>
      </c>
      <c r="B106" s="258" t="s">
        <v>120</v>
      </c>
      <c r="C106" s="258"/>
      <c r="D106" s="258"/>
      <c r="E106" s="258"/>
      <c r="F106" s="258"/>
    </row>
    <row r="107" spans="1:6" x14ac:dyDescent="0.25">
      <c r="A107" s="68" t="s">
        <v>241</v>
      </c>
      <c r="B107" s="69" t="s">
        <v>242</v>
      </c>
      <c r="C107" s="68" t="s">
        <v>9</v>
      </c>
      <c r="D107" s="75">
        <f>114.24</f>
        <v>114.24</v>
      </c>
      <c r="E107" s="70"/>
      <c r="F107" s="73"/>
    </row>
    <row r="108" spans="1:6" x14ac:dyDescent="0.25">
      <c r="A108" s="68" t="s">
        <v>243</v>
      </c>
      <c r="B108" s="69" t="s">
        <v>244</v>
      </c>
      <c r="C108" s="68" t="s">
        <v>9</v>
      </c>
      <c r="D108" s="75">
        <f>(6.3+5.3)*2*4.1</f>
        <v>95.11999999999999</v>
      </c>
      <c r="E108" s="70"/>
      <c r="F108" s="73"/>
    </row>
    <row r="109" spans="1:6" x14ac:dyDescent="0.25">
      <c r="A109" s="68" t="s">
        <v>245</v>
      </c>
      <c r="B109" s="69" t="s">
        <v>123</v>
      </c>
      <c r="C109" s="68" t="s">
        <v>9</v>
      </c>
      <c r="D109" s="75">
        <v>29.7</v>
      </c>
      <c r="E109" s="70"/>
      <c r="F109" s="73"/>
    </row>
    <row r="110" spans="1:6" x14ac:dyDescent="0.25">
      <c r="A110" s="74"/>
      <c r="B110" s="228" t="s">
        <v>246</v>
      </c>
      <c r="C110" s="229"/>
      <c r="D110" s="229"/>
      <c r="E110" s="230"/>
      <c r="F110" s="67"/>
    </row>
    <row r="111" spans="1:6" x14ac:dyDescent="0.25">
      <c r="A111" s="64" t="s">
        <v>247</v>
      </c>
      <c r="B111" s="258" t="s">
        <v>281</v>
      </c>
      <c r="C111" s="258"/>
      <c r="D111" s="258"/>
      <c r="E111" s="258"/>
      <c r="F111" s="258"/>
    </row>
    <row r="112" spans="1:6" x14ac:dyDescent="0.25">
      <c r="A112" s="68" t="s">
        <v>248</v>
      </c>
      <c r="B112" s="69" t="s">
        <v>249</v>
      </c>
      <c r="C112" s="68" t="s">
        <v>9</v>
      </c>
      <c r="D112" s="75">
        <v>34.74</v>
      </c>
      <c r="E112" s="70"/>
      <c r="F112" s="73"/>
    </row>
    <row r="113" spans="1:6" x14ac:dyDescent="0.25">
      <c r="A113" s="68" t="s">
        <v>250</v>
      </c>
      <c r="B113" s="76" t="s">
        <v>27</v>
      </c>
      <c r="C113" s="68" t="s">
        <v>48</v>
      </c>
      <c r="D113" s="75">
        <f>(6.15+5.3)</f>
        <v>11.45</v>
      </c>
      <c r="E113" s="70"/>
      <c r="F113" s="73"/>
    </row>
    <row r="114" spans="1:6" x14ac:dyDescent="0.25">
      <c r="A114" s="74"/>
      <c r="B114" s="219" t="s">
        <v>251</v>
      </c>
      <c r="C114" s="220"/>
      <c r="D114" s="220"/>
      <c r="E114" s="221"/>
      <c r="F114" s="67"/>
    </row>
    <row r="115" spans="1:6" x14ac:dyDescent="0.25">
      <c r="A115" s="64" t="s">
        <v>252</v>
      </c>
      <c r="B115" s="258" t="s">
        <v>127</v>
      </c>
      <c r="C115" s="258"/>
      <c r="D115" s="258"/>
      <c r="E115" s="258"/>
      <c r="F115" s="258"/>
    </row>
    <row r="116" spans="1:6" ht="27.6" x14ac:dyDescent="0.25">
      <c r="A116" s="68" t="s">
        <v>253</v>
      </c>
      <c r="B116" s="76" t="s">
        <v>254</v>
      </c>
      <c r="C116" s="77" t="s">
        <v>25</v>
      </c>
      <c r="D116" s="75">
        <v>1</v>
      </c>
      <c r="E116" s="70"/>
      <c r="F116" s="80"/>
    </row>
    <row r="117" spans="1:6" ht="27.6" x14ac:dyDescent="0.25">
      <c r="A117" s="68" t="s">
        <v>255</v>
      </c>
      <c r="B117" s="76" t="s">
        <v>256</v>
      </c>
      <c r="C117" s="77" t="s">
        <v>25</v>
      </c>
      <c r="D117" s="75">
        <v>2</v>
      </c>
      <c r="E117" s="70"/>
      <c r="F117" s="80"/>
    </row>
    <row r="118" spans="1:6" ht="27.6" x14ac:dyDescent="0.25">
      <c r="A118" s="68" t="s">
        <v>257</v>
      </c>
      <c r="B118" s="76" t="s">
        <v>258</v>
      </c>
      <c r="C118" s="77" t="s">
        <v>25</v>
      </c>
      <c r="D118" s="75">
        <v>1</v>
      </c>
      <c r="E118" s="70"/>
      <c r="F118" s="80"/>
    </row>
    <row r="119" spans="1:6" ht="34.5" customHeight="1" x14ac:dyDescent="0.25">
      <c r="A119" s="68" t="s">
        <v>259</v>
      </c>
      <c r="B119" s="76" t="s">
        <v>260</v>
      </c>
      <c r="C119" s="77" t="s">
        <v>25</v>
      </c>
      <c r="D119" s="75">
        <v>3</v>
      </c>
      <c r="E119" s="70"/>
      <c r="F119" s="80"/>
    </row>
    <row r="120" spans="1:6" x14ac:dyDescent="0.25">
      <c r="A120" s="74"/>
      <c r="B120" s="219" t="s">
        <v>261</v>
      </c>
      <c r="C120" s="220"/>
      <c r="D120" s="220"/>
      <c r="E120" s="221"/>
      <c r="F120" s="67"/>
    </row>
    <row r="121" spans="1:6" x14ac:dyDescent="0.25">
      <c r="A121" s="64" t="s">
        <v>262</v>
      </c>
      <c r="B121" s="258" t="s">
        <v>130</v>
      </c>
      <c r="C121" s="258"/>
      <c r="D121" s="258"/>
      <c r="E121" s="258"/>
      <c r="F121" s="258"/>
    </row>
    <row r="122" spans="1:6" x14ac:dyDescent="0.25">
      <c r="A122" s="68" t="s">
        <v>263</v>
      </c>
      <c r="B122" s="69" t="s">
        <v>132</v>
      </c>
      <c r="C122" s="68" t="s">
        <v>9</v>
      </c>
      <c r="D122" s="75">
        <f>SUM(D123:D124)</f>
        <v>143.94</v>
      </c>
      <c r="E122" s="70"/>
      <c r="F122" s="73"/>
    </row>
    <row r="123" spans="1:6" x14ac:dyDescent="0.25">
      <c r="A123" s="68" t="s">
        <v>264</v>
      </c>
      <c r="B123" s="69" t="s">
        <v>265</v>
      </c>
      <c r="C123" s="68" t="s">
        <v>9</v>
      </c>
      <c r="D123" s="75">
        <f>+D128</f>
        <v>29.7</v>
      </c>
      <c r="E123" s="70"/>
      <c r="F123" s="73"/>
    </row>
    <row r="124" spans="1:6" ht="17.25" customHeight="1" x14ac:dyDescent="0.25">
      <c r="A124" s="68" t="s">
        <v>266</v>
      </c>
      <c r="B124" s="69" t="s">
        <v>267</v>
      </c>
      <c r="C124" s="68" t="s">
        <v>9</v>
      </c>
      <c r="D124" s="75">
        <f>114.24</f>
        <v>114.24</v>
      </c>
      <c r="E124" s="70"/>
      <c r="F124" s="73"/>
    </row>
    <row r="125" spans="1:6" ht="18.75" customHeight="1" x14ac:dyDescent="0.25">
      <c r="A125" s="68" t="s">
        <v>268</v>
      </c>
      <c r="B125" s="69" t="s">
        <v>269</v>
      </c>
      <c r="C125" s="68" t="s">
        <v>9</v>
      </c>
      <c r="D125" s="75">
        <f>D108</f>
        <v>95.11999999999999</v>
      </c>
      <c r="E125" s="70"/>
      <c r="F125" s="73"/>
    </row>
    <row r="126" spans="1:6" ht="18.75" customHeight="1" x14ac:dyDescent="0.25">
      <c r="A126" s="66"/>
      <c r="B126" s="219" t="s">
        <v>270</v>
      </c>
      <c r="C126" s="220"/>
      <c r="D126" s="220"/>
      <c r="E126" s="221"/>
      <c r="F126" s="67"/>
    </row>
    <row r="127" spans="1:6" ht="20.25" customHeight="1" x14ac:dyDescent="0.25">
      <c r="A127" s="64" t="s">
        <v>262</v>
      </c>
      <c r="B127" s="258" t="s">
        <v>275</v>
      </c>
      <c r="C127" s="258"/>
      <c r="D127" s="258"/>
      <c r="E127" s="258"/>
      <c r="F127" s="258"/>
    </row>
    <row r="128" spans="1:6" ht="18.75" customHeight="1" x14ac:dyDescent="0.25">
      <c r="A128" s="68" t="s">
        <v>263</v>
      </c>
      <c r="B128" s="4" t="s">
        <v>271</v>
      </c>
      <c r="C128" s="81" t="s">
        <v>22</v>
      </c>
      <c r="D128" s="82">
        <f>20+5+4.7</f>
        <v>29.7</v>
      </c>
      <c r="E128" s="22"/>
      <c r="F128" s="83"/>
    </row>
    <row r="129" spans="1:6" ht="18.75" customHeight="1" x14ac:dyDescent="0.25">
      <c r="A129" s="68" t="s">
        <v>264</v>
      </c>
      <c r="B129" s="4" t="s">
        <v>272</v>
      </c>
      <c r="C129" s="81" t="s">
        <v>48</v>
      </c>
      <c r="D129" s="82">
        <v>35.700000000000003</v>
      </c>
      <c r="E129" s="22"/>
      <c r="F129" s="83"/>
    </row>
    <row r="130" spans="1:6" ht="18" customHeight="1" x14ac:dyDescent="0.25">
      <c r="A130" s="66"/>
      <c r="B130" s="219" t="s">
        <v>273</v>
      </c>
      <c r="C130" s="220"/>
      <c r="D130" s="220"/>
      <c r="E130" s="221"/>
      <c r="F130" s="67"/>
    </row>
    <row r="131" spans="1:6" ht="18" customHeight="1" x14ac:dyDescent="0.25">
      <c r="A131" s="64" t="s">
        <v>350</v>
      </c>
      <c r="B131" s="218" t="s">
        <v>351</v>
      </c>
      <c r="C131" s="218"/>
      <c r="D131" s="218"/>
      <c r="E131" s="218"/>
      <c r="F131" s="218"/>
    </row>
    <row r="132" spans="1:6" ht="72" customHeight="1" x14ac:dyDescent="0.25">
      <c r="A132" s="77" t="s">
        <v>352</v>
      </c>
      <c r="B132" s="2" t="s">
        <v>353</v>
      </c>
      <c r="C132" s="81" t="s">
        <v>7</v>
      </c>
      <c r="D132" s="82">
        <v>1</v>
      </c>
      <c r="E132" s="22"/>
      <c r="F132" s="162"/>
    </row>
    <row r="133" spans="1:6" ht="18" customHeight="1" x14ac:dyDescent="0.25">
      <c r="A133" s="219" t="s">
        <v>354</v>
      </c>
      <c r="B133" s="220"/>
      <c r="C133" s="220"/>
      <c r="D133" s="220"/>
      <c r="E133" s="221"/>
      <c r="F133" s="205"/>
    </row>
    <row r="134" spans="1:6" s="72" customFormat="1" ht="25.5" customHeight="1" x14ac:dyDescent="0.3">
      <c r="A134" s="240" t="s">
        <v>282</v>
      </c>
      <c r="B134" s="241"/>
      <c r="C134" s="241"/>
      <c r="D134" s="241"/>
      <c r="E134" s="242"/>
      <c r="F134" s="84"/>
    </row>
    <row r="135" spans="1:6" s="72" customFormat="1" ht="25.5" customHeight="1" x14ac:dyDescent="0.3">
      <c r="A135" s="189"/>
      <c r="B135" s="190"/>
      <c r="C135" s="190"/>
      <c r="D135" s="190"/>
      <c r="E135" s="190"/>
      <c r="F135" s="191"/>
    </row>
    <row r="136" spans="1:6" s="72" customFormat="1" ht="25.5" customHeight="1" x14ac:dyDescent="0.25">
      <c r="A136" s="243" t="s">
        <v>327</v>
      </c>
      <c r="B136" s="244"/>
      <c r="C136" s="244"/>
      <c r="D136" s="244"/>
      <c r="E136" s="245"/>
      <c r="F136" s="192"/>
    </row>
    <row r="137" spans="1:6" s="72" customFormat="1" ht="25.5" customHeight="1" x14ac:dyDescent="0.25">
      <c r="A137" s="185" t="s">
        <v>0</v>
      </c>
      <c r="B137" s="181" t="s">
        <v>164</v>
      </c>
      <c r="C137" s="182" t="s">
        <v>290</v>
      </c>
      <c r="D137" s="186" t="s">
        <v>291</v>
      </c>
      <c r="E137" s="183" t="s">
        <v>165</v>
      </c>
      <c r="F137" s="184" t="s">
        <v>166</v>
      </c>
    </row>
    <row r="138" spans="1:6" s="72" customFormat="1" ht="41.25" customHeight="1" x14ac:dyDescent="0.25">
      <c r="A138" s="68">
        <v>1</v>
      </c>
      <c r="B138" s="2" t="s">
        <v>329</v>
      </c>
      <c r="C138" s="1" t="s">
        <v>7</v>
      </c>
      <c r="D138" s="82">
        <v>1</v>
      </c>
      <c r="E138" s="22"/>
      <c r="F138" s="46"/>
    </row>
    <row r="139" spans="1:6" s="72" customFormat="1" ht="41.25" customHeight="1" x14ac:dyDescent="0.25">
      <c r="A139" s="68">
        <v>2</v>
      </c>
      <c r="B139" s="2" t="s">
        <v>325</v>
      </c>
      <c r="C139" s="1" t="s">
        <v>22</v>
      </c>
      <c r="D139" s="82">
        <v>36</v>
      </c>
      <c r="E139" s="22"/>
      <c r="F139" s="46"/>
    </row>
    <row r="140" spans="1:6" s="72" customFormat="1" ht="18" customHeight="1" x14ac:dyDescent="0.25">
      <c r="A140" s="68">
        <v>3</v>
      </c>
      <c r="B140" s="2" t="s">
        <v>271</v>
      </c>
      <c r="C140" s="1" t="s">
        <v>22</v>
      </c>
      <c r="D140" s="82">
        <v>52.8</v>
      </c>
      <c r="E140" s="22"/>
      <c r="F140" s="46"/>
    </row>
    <row r="141" spans="1:6" s="72" customFormat="1" ht="38.25" customHeight="1" x14ac:dyDescent="0.25">
      <c r="A141" s="68">
        <v>4</v>
      </c>
      <c r="B141" s="2" t="s">
        <v>256</v>
      </c>
      <c r="C141" s="1" t="s">
        <v>25</v>
      </c>
      <c r="D141" s="82">
        <v>2</v>
      </c>
      <c r="E141" s="22"/>
      <c r="F141" s="46"/>
    </row>
    <row r="142" spans="1:6" s="72" customFormat="1" ht="51" customHeight="1" x14ac:dyDescent="0.25">
      <c r="A142" s="68">
        <v>5</v>
      </c>
      <c r="B142" s="2" t="s">
        <v>326</v>
      </c>
      <c r="C142" s="1" t="s">
        <v>7</v>
      </c>
      <c r="D142" s="82">
        <v>1</v>
      </c>
      <c r="E142" s="22"/>
      <c r="F142" s="46"/>
    </row>
    <row r="143" spans="1:6" s="72" customFormat="1" ht="25.5" customHeight="1" x14ac:dyDescent="0.3">
      <c r="A143" s="240" t="s">
        <v>324</v>
      </c>
      <c r="B143" s="241"/>
      <c r="C143" s="241"/>
      <c r="D143" s="241"/>
      <c r="E143" s="242"/>
      <c r="F143" s="84"/>
    </row>
    <row r="144" spans="1:6" s="72" customFormat="1" ht="25.5" customHeight="1" x14ac:dyDescent="0.3">
      <c r="A144" s="189"/>
      <c r="B144" s="190"/>
      <c r="C144" s="190"/>
      <c r="D144" s="190"/>
      <c r="E144" s="190"/>
      <c r="F144" s="191"/>
    </row>
    <row r="145" spans="1:6" s="72" customFormat="1" ht="20.25" customHeight="1" x14ac:dyDescent="0.25">
      <c r="A145" s="48"/>
      <c r="B145" s="85"/>
      <c r="C145" s="86"/>
      <c r="D145" s="85"/>
      <c r="E145" s="87"/>
      <c r="F145" s="88"/>
    </row>
    <row r="146" spans="1:6" s="72" customFormat="1" ht="20.25" customHeight="1" x14ac:dyDescent="0.3">
      <c r="A146" s="234" t="s">
        <v>328</v>
      </c>
      <c r="B146" s="251"/>
      <c r="C146" s="251"/>
      <c r="D146" s="251"/>
      <c r="E146" s="251"/>
      <c r="F146" s="252"/>
    </row>
    <row r="147" spans="1:6" ht="19.5" customHeight="1" x14ac:dyDescent="0.25">
      <c r="A147" s="185" t="s">
        <v>0</v>
      </c>
      <c r="B147" s="181" t="s">
        <v>164</v>
      </c>
      <c r="C147" s="182" t="s">
        <v>290</v>
      </c>
      <c r="D147" s="186" t="s">
        <v>291</v>
      </c>
      <c r="E147" s="183" t="s">
        <v>165</v>
      </c>
      <c r="F147" s="184" t="s">
        <v>166</v>
      </c>
    </row>
    <row r="148" spans="1:6" x14ac:dyDescent="0.25">
      <c r="A148" s="124">
        <v>1</v>
      </c>
      <c r="B148" s="231" t="s">
        <v>30</v>
      </c>
      <c r="C148" s="232"/>
      <c r="D148" s="232"/>
      <c r="E148" s="232"/>
      <c r="F148" s="233"/>
    </row>
    <row r="149" spans="1:6" ht="15.6" x14ac:dyDescent="0.25">
      <c r="A149" s="89" t="s">
        <v>6</v>
      </c>
      <c r="B149" s="90" t="s">
        <v>167</v>
      </c>
      <c r="C149" s="91" t="s">
        <v>298</v>
      </c>
      <c r="D149" s="92">
        <f>(0.6*0.8*25)</f>
        <v>12</v>
      </c>
      <c r="E149" s="93"/>
      <c r="F149" s="94"/>
    </row>
    <row r="150" spans="1:6" ht="15.6" x14ac:dyDescent="0.25">
      <c r="A150" s="89" t="s">
        <v>58</v>
      </c>
      <c r="B150" s="95" t="s">
        <v>168</v>
      </c>
      <c r="C150" s="96" t="s">
        <v>298</v>
      </c>
      <c r="D150" s="97">
        <v>11.8</v>
      </c>
      <c r="E150" s="98"/>
      <c r="F150" s="99"/>
    </row>
    <row r="151" spans="1:6" ht="15.6" x14ac:dyDescent="0.25">
      <c r="A151" s="89" t="s">
        <v>59</v>
      </c>
      <c r="B151" s="95" t="s">
        <v>169</v>
      </c>
      <c r="C151" s="96" t="s">
        <v>298</v>
      </c>
      <c r="D151" s="97">
        <f>68.6*0.45</f>
        <v>30.869999999999997</v>
      </c>
      <c r="E151" s="98"/>
      <c r="F151" s="99"/>
    </row>
    <row r="152" spans="1:6" x14ac:dyDescent="0.25">
      <c r="A152" s="11">
        <v>2</v>
      </c>
      <c r="B152" s="231" t="s">
        <v>170</v>
      </c>
      <c r="C152" s="232"/>
      <c r="D152" s="232"/>
      <c r="E152" s="232"/>
      <c r="F152" s="233"/>
    </row>
    <row r="153" spans="1:6" x14ac:dyDescent="0.25">
      <c r="A153" s="11" t="s">
        <v>8</v>
      </c>
      <c r="B153" s="231" t="s">
        <v>171</v>
      </c>
      <c r="C153" s="232"/>
      <c r="D153" s="232"/>
      <c r="E153" s="232"/>
      <c r="F153" s="233"/>
    </row>
    <row r="154" spans="1:6" ht="15.6" x14ac:dyDescent="0.25">
      <c r="A154" s="89" t="s">
        <v>172</v>
      </c>
      <c r="B154" s="95" t="s">
        <v>173</v>
      </c>
      <c r="C154" s="96" t="s">
        <v>298</v>
      </c>
      <c r="D154" s="97">
        <v>0.313</v>
      </c>
      <c r="E154" s="100"/>
      <c r="F154" s="99"/>
    </row>
    <row r="155" spans="1:6" ht="15.6" x14ac:dyDescent="0.25">
      <c r="A155" s="89" t="s">
        <v>174</v>
      </c>
      <c r="B155" s="95" t="s">
        <v>175</v>
      </c>
      <c r="C155" s="96" t="s">
        <v>298</v>
      </c>
      <c r="D155" s="97">
        <v>0.224</v>
      </c>
      <c r="E155" s="100"/>
      <c r="F155" s="99"/>
    </row>
    <row r="156" spans="1:6" ht="15.6" x14ac:dyDescent="0.25">
      <c r="A156" s="89" t="s">
        <v>176</v>
      </c>
      <c r="B156" s="95" t="s">
        <v>177</v>
      </c>
      <c r="C156" s="96" t="s">
        <v>298</v>
      </c>
      <c r="D156" s="97">
        <v>0.66</v>
      </c>
      <c r="E156" s="100"/>
      <c r="F156" s="99"/>
    </row>
    <row r="157" spans="1:6" ht="15.6" x14ac:dyDescent="0.25">
      <c r="A157" s="89" t="s">
        <v>178</v>
      </c>
      <c r="B157" s="95" t="s">
        <v>179</v>
      </c>
      <c r="C157" s="96" t="s">
        <v>298</v>
      </c>
      <c r="D157" s="97">
        <v>0.105</v>
      </c>
      <c r="E157" s="100"/>
      <c r="F157" s="99"/>
    </row>
    <row r="158" spans="1:6" ht="15.6" x14ac:dyDescent="0.25">
      <c r="A158" s="89" t="s">
        <v>180</v>
      </c>
      <c r="B158" s="95" t="s">
        <v>181</v>
      </c>
      <c r="C158" s="96" t="s">
        <v>298</v>
      </c>
      <c r="D158" s="97">
        <f>68.6*0.08</f>
        <v>5.4879999999999995</v>
      </c>
      <c r="E158" s="100"/>
      <c r="F158" s="99"/>
    </row>
    <row r="159" spans="1:6" x14ac:dyDescent="0.25">
      <c r="A159" s="89" t="s">
        <v>182</v>
      </c>
      <c r="B159" s="101" t="s">
        <v>183</v>
      </c>
      <c r="C159" s="102" t="s">
        <v>9</v>
      </c>
      <c r="D159" s="103">
        <v>17.28</v>
      </c>
      <c r="E159" s="104"/>
      <c r="F159" s="105"/>
    </row>
    <row r="160" spans="1:6" x14ac:dyDescent="0.25">
      <c r="A160" s="11">
        <v>3</v>
      </c>
      <c r="B160" s="231" t="s">
        <v>105</v>
      </c>
      <c r="C160" s="232"/>
      <c r="D160" s="232"/>
      <c r="E160" s="232"/>
      <c r="F160" s="233"/>
    </row>
    <row r="161" spans="1:6" ht="15.6" x14ac:dyDescent="0.25">
      <c r="A161" s="89" t="s">
        <v>12</v>
      </c>
      <c r="B161" s="90" t="s">
        <v>184</v>
      </c>
      <c r="C161" s="91" t="s">
        <v>298</v>
      </c>
      <c r="D161" s="92">
        <v>0.20799999999999999</v>
      </c>
      <c r="E161" s="106"/>
      <c r="F161" s="94"/>
    </row>
    <row r="162" spans="1:6" ht="15.6" x14ac:dyDescent="0.25">
      <c r="A162" s="89" t="s">
        <v>75</v>
      </c>
      <c r="B162" s="101" t="s">
        <v>185</v>
      </c>
      <c r="C162" s="102" t="s">
        <v>298</v>
      </c>
      <c r="D162" s="103">
        <v>0.66</v>
      </c>
      <c r="E162" s="107"/>
      <c r="F162" s="105"/>
    </row>
    <row r="163" spans="1:6" x14ac:dyDescent="0.25">
      <c r="A163" s="11">
        <v>4</v>
      </c>
      <c r="B163" s="231" t="s">
        <v>186</v>
      </c>
      <c r="C163" s="232"/>
      <c r="D163" s="232"/>
      <c r="E163" s="232"/>
      <c r="F163" s="233"/>
    </row>
    <row r="164" spans="1:6" ht="33" customHeight="1" x14ac:dyDescent="0.25">
      <c r="A164" s="89" t="s">
        <v>20</v>
      </c>
      <c r="B164" s="188" t="s">
        <v>318</v>
      </c>
      <c r="C164" s="108" t="s">
        <v>9</v>
      </c>
      <c r="D164" s="109">
        <v>7</v>
      </c>
      <c r="E164" s="110"/>
      <c r="F164" s="111"/>
    </row>
    <row r="165" spans="1:6" x14ac:dyDescent="0.25">
      <c r="A165" s="11">
        <v>5</v>
      </c>
      <c r="B165" s="231" t="s">
        <v>187</v>
      </c>
      <c r="C165" s="232"/>
      <c r="D165" s="232"/>
      <c r="E165" s="232"/>
      <c r="F165" s="233"/>
    </row>
    <row r="166" spans="1:6" x14ac:dyDescent="0.25">
      <c r="A166" s="187" t="s">
        <v>23</v>
      </c>
      <c r="B166" s="253" t="s">
        <v>116</v>
      </c>
      <c r="C166" s="254"/>
      <c r="D166" s="254"/>
      <c r="E166" s="254"/>
      <c r="F166" s="255"/>
    </row>
    <row r="167" spans="1:6" ht="21" customHeight="1" x14ac:dyDescent="0.25">
      <c r="A167" s="178"/>
      <c r="B167" s="112" t="s">
        <v>319</v>
      </c>
      <c r="C167" s="113" t="s">
        <v>9</v>
      </c>
      <c r="D167" s="103">
        <v>10.4</v>
      </c>
      <c r="E167" s="107"/>
      <c r="F167" s="105"/>
    </row>
    <row r="168" spans="1:6" x14ac:dyDescent="0.25">
      <c r="A168" s="11" t="s">
        <v>24</v>
      </c>
      <c r="B168" s="231" t="s">
        <v>120</v>
      </c>
      <c r="C168" s="232"/>
      <c r="D168" s="232"/>
      <c r="E168" s="232"/>
      <c r="F168" s="233"/>
    </row>
    <row r="169" spans="1:6" x14ac:dyDescent="0.25">
      <c r="A169" s="256"/>
      <c r="B169" s="114" t="s">
        <v>188</v>
      </c>
      <c r="C169" s="115"/>
      <c r="D169" s="92"/>
      <c r="E169" s="110"/>
      <c r="F169" s="116"/>
    </row>
    <row r="170" spans="1:6" x14ac:dyDescent="0.25">
      <c r="A170" s="256"/>
      <c r="B170" s="112" t="s">
        <v>321</v>
      </c>
      <c r="C170" s="113" t="s">
        <v>9</v>
      </c>
      <c r="D170" s="103">
        <v>22</v>
      </c>
      <c r="E170" s="107"/>
      <c r="F170" s="117"/>
    </row>
    <row r="171" spans="1:6" x14ac:dyDescent="0.25">
      <c r="A171" s="11" t="s">
        <v>31</v>
      </c>
      <c r="B171" s="231" t="s">
        <v>189</v>
      </c>
      <c r="C171" s="232"/>
      <c r="D171" s="232"/>
      <c r="E171" s="232"/>
      <c r="F171" s="233"/>
    </row>
    <row r="172" spans="1:6" x14ac:dyDescent="0.25">
      <c r="A172" s="118"/>
      <c r="B172" s="119" t="s">
        <v>322</v>
      </c>
      <c r="C172" s="115" t="s">
        <v>9</v>
      </c>
      <c r="D172" s="92">
        <v>22</v>
      </c>
      <c r="E172" s="106"/>
      <c r="F172" s="116"/>
    </row>
    <row r="173" spans="1:6" ht="17.399999999999999" x14ac:dyDescent="0.25">
      <c r="A173" s="248" t="s">
        <v>283</v>
      </c>
      <c r="B173" s="249"/>
      <c r="C173" s="249"/>
      <c r="D173" s="249"/>
      <c r="E173" s="250"/>
      <c r="F173" s="120"/>
    </row>
    <row r="174" spans="1:6" x14ac:dyDescent="0.25">
      <c r="A174" s="121"/>
      <c r="B174" s="122"/>
      <c r="C174" s="122"/>
      <c r="D174" s="122"/>
      <c r="E174" s="122"/>
      <c r="F174" s="123"/>
    </row>
    <row r="175" spans="1:6" ht="15.6" x14ac:dyDescent="0.3">
      <c r="A175" s="234" t="s">
        <v>330</v>
      </c>
      <c r="B175" s="235"/>
      <c r="C175" s="235"/>
      <c r="D175" s="235"/>
      <c r="E175" s="235"/>
      <c r="F175" s="236"/>
    </row>
    <row r="176" spans="1:6" x14ac:dyDescent="0.25">
      <c r="A176" s="124">
        <v>1</v>
      </c>
      <c r="B176" s="231" t="s">
        <v>30</v>
      </c>
      <c r="C176" s="232"/>
      <c r="D176" s="232"/>
      <c r="E176" s="232"/>
      <c r="F176" s="233"/>
    </row>
    <row r="177" spans="1:6" ht="16.2" x14ac:dyDescent="0.25">
      <c r="A177" s="125" t="s">
        <v>6</v>
      </c>
      <c r="B177" s="126" t="s">
        <v>37</v>
      </c>
      <c r="C177" s="127" t="s">
        <v>299</v>
      </c>
      <c r="D177" s="128">
        <v>18.899999999999999</v>
      </c>
      <c r="E177" s="127"/>
      <c r="F177" s="129"/>
    </row>
    <row r="178" spans="1:6" ht="16.2" x14ac:dyDescent="0.25">
      <c r="A178" s="125" t="s">
        <v>58</v>
      </c>
      <c r="B178" s="130" t="s">
        <v>38</v>
      </c>
      <c r="C178" s="125" t="s">
        <v>299</v>
      </c>
      <c r="D178" s="125">
        <v>0.97199999999999998</v>
      </c>
      <c r="E178" s="125"/>
      <c r="F178" s="80"/>
    </row>
    <row r="179" spans="1:6" ht="16.2" x14ac:dyDescent="0.25">
      <c r="A179" s="125" t="s">
        <v>59</v>
      </c>
      <c r="B179" s="130" t="s">
        <v>39</v>
      </c>
      <c r="C179" s="125" t="s">
        <v>299</v>
      </c>
      <c r="D179" s="131">
        <f>(4.05*0.3*0.55)+(4.2*1*0.3)+(1.6*1.15*0.15)</f>
        <v>2.20425</v>
      </c>
      <c r="E179" s="125"/>
      <c r="F179" s="80"/>
    </row>
    <row r="180" spans="1:6" x14ac:dyDescent="0.25">
      <c r="A180" s="132"/>
      <c r="B180" s="133" t="s">
        <v>68</v>
      </c>
      <c r="C180" s="134"/>
      <c r="D180" s="135"/>
      <c r="E180" s="133"/>
      <c r="F180" s="136"/>
    </row>
    <row r="181" spans="1:6" x14ac:dyDescent="0.25">
      <c r="A181" s="124">
        <v>2</v>
      </c>
      <c r="B181" s="231" t="s">
        <v>171</v>
      </c>
      <c r="C181" s="232"/>
      <c r="D181" s="232"/>
      <c r="E181" s="232"/>
      <c r="F181" s="233"/>
    </row>
    <row r="182" spans="1:6" ht="16.2" x14ac:dyDescent="0.25">
      <c r="A182" s="125" t="s">
        <v>8</v>
      </c>
      <c r="B182" s="126" t="s">
        <v>300</v>
      </c>
      <c r="C182" s="127" t="s">
        <v>299</v>
      </c>
      <c r="D182" s="128">
        <f>(15.25*0.05*0.6+4.2*0.05*0.25)</f>
        <v>0.51</v>
      </c>
      <c r="E182" s="127"/>
      <c r="F182" s="129"/>
    </row>
    <row r="183" spans="1:6" ht="16.2" x14ac:dyDescent="0.25">
      <c r="A183" s="125" t="s">
        <v>60</v>
      </c>
      <c r="B183" s="130" t="s">
        <v>301</v>
      </c>
      <c r="C183" s="125" t="s">
        <v>299</v>
      </c>
      <c r="D183" s="131">
        <f>14.8*0.2</f>
        <v>2.9600000000000004</v>
      </c>
      <c r="E183" s="125"/>
      <c r="F183" s="80"/>
    </row>
    <row r="184" spans="1:6" ht="16.2" x14ac:dyDescent="0.25">
      <c r="A184" s="125" t="s">
        <v>61</v>
      </c>
      <c r="B184" s="130" t="s">
        <v>302</v>
      </c>
      <c r="C184" s="125" t="s">
        <v>299</v>
      </c>
      <c r="D184" s="131">
        <v>1.0169999999999999</v>
      </c>
      <c r="E184" s="125"/>
      <c r="F184" s="80"/>
    </row>
    <row r="185" spans="1:6" ht="16.2" x14ac:dyDescent="0.25">
      <c r="A185" s="125" t="s">
        <v>62</v>
      </c>
      <c r="B185" s="137" t="s">
        <v>303</v>
      </c>
      <c r="C185" s="138" t="s">
        <v>304</v>
      </c>
      <c r="D185" s="138">
        <v>0.12</v>
      </c>
      <c r="E185" s="125"/>
      <c r="F185" s="80"/>
    </row>
    <row r="186" spans="1:6" x14ac:dyDescent="0.25">
      <c r="A186" s="125" t="s">
        <v>63</v>
      </c>
      <c r="B186" s="137" t="s">
        <v>40</v>
      </c>
      <c r="C186" s="138" t="str">
        <f>+C185</f>
        <v>m3</v>
      </c>
      <c r="D186" s="138">
        <f>2.9*1*0.1</f>
        <v>0.28999999999999998</v>
      </c>
      <c r="E186" s="125"/>
      <c r="F186" s="80"/>
    </row>
    <row r="187" spans="1:6" x14ac:dyDescent="0.25">
      <c r="A187" s="125" t="s">
        <v>64</v>
      </c>
      <c r="B187" s="137" t="s">
        <v>41</v>
      </c>
      <c r="C187" s="138" t="str">
        <f>+C189</f>
        <v>m3</v>
      </c>
      <c r="D187" s="139">
        <v>0.19500000000000001</v>
      </c>
      <c r="E187" s="125"/>
      <c r="F187" s="80"/>
    </row>
    <row r="188" spans="1:6" ht="16.2" x14ac:dyDescent="0.25">
      <c r="A188" s="125" t="s">
        <v>65</v>
      </c>
      <c r="B188" s="130" t="s">
        <v>42</v>
      </c>
      <c r="C188" s="125" t="s">
        <v>305</v>
      </c>
      <c r="D188" s="131">
        <f>14.35*1.6+4.05*0.55</f>
        <v>25.1875</v>
      </c>
      <c r="E188" s="125"/>
      <c r="F188" s="80"/>
    </row>
    <row r="189" spans="1:6" ht="27.6" x14ac:dyDescent="0.25">
      <c r="A189" s="125" t="s">
        <v>66</v>
      </c>
      <c r="B189" s="130" t="s">
        <v>84</v>
      </c>
      <c r="C189" s="125" t="s">
        <v>299</v>
      </c>
      <c r="D189" s="125">
        <v>0.84</v>
      </c>
      <c r="E189" s="125"/>
      <c r="F189" s="80"/>
    </row>
    <row r="190" spans="1:6" ht="16.2" x14ac:dyDescent="0.25">
      <c r="A190" s="125" t="s">
        <v>67</v>
      </c>
      <c r="B190" s="130" t="s">
        <v>43</v>
      </c>
      <c r="C190" s="125" t="s">
        <v>305</v>
      </c>
      <c r="D190" s="131">
        <f>19.4*1.6</f>
        <v>31.04</v>
      </c>
      <c r="E190" s="125"/>
      <c r="F190" s="80"/>
    </row>
    <row r="191" spans="1:6" x14ac:dyDescent="0.25">
      <c r="A191" s="132"/>
      <c r="B191" s="140" t="s">
        <v>69</v>
      </c>
      <c r="C191" s="132"/>
      <c r="D191" s="141"/>
      <c r="E191" s="140"/>
      <c r="F191" s="142"/>
    </row>
    <row r="192" spans="1:6" x14ac:dyDescent="0.25">
      <c r="A192" s="124">
        <v>3</v>
      </c>
      <c r="B192" s="231" t="s">
        <v>105</v>
      </c>
      <c r="C192" s="232"/>
      <c r="D192" s="232"/>
      <c r="E192" s="232"/>
      <c r="F192" s="233"/>
    </row>
    <row r="193" spans="1:6" ht="30" customHeight="1" x14ac:dyDescent="0.25">
      <c r="A193" s="125" t="s">
        <v>12</v>
      </c>
      <c r="B193" s="130" t="s">
        <v>44</v>
      </c>
      <c r="C193" s="125" t="s">
        <v>299</v>
      </c>
      <c r="D193" s="125">
        <v>0.85</v>
      </c>
      <c r="E193" s="125"/>
      <c r="F193" s="80"/>
    </row>
    <row r="194" spans="1:6" ht="16.2" x14ac:dyDescent="0.25">
      <c r="A194" s="125" t="s">
        <v>75</v>
      </c>
      <c r="B194" s="130" t="s">
        <v>45</v>
      </c>
      <c r="C194" s="125" t="s">
        <v>305</v>
      </c>
      <c r="D194" s="131">
        <v>37.11</v>
      </c>
      <c r="E194" s="125"/>
      <c r="F194" s="80"/>
    </row>
    <row r="195" spans="1:6" ht="16.2" x14ac:dyDescent="0.25">
      <c r="A195" s="125" t="s">
        <v>13</v>
      </c>
      <c r="B195" s="130" t="s">
        <v>306</v>
      </c>
      <c r="C195" s="125" t="s">
        <v>299</v>
      </c>
      <c r="D195" s="139">
        <f>0.49+0.2</f>
        <v>0.69</v>
      </c>
      <c r="E195" s="125"/>
      <c r="F195" s="80"/>
    </row>
    <row r="196" spans="1:6" x14ac:dyDescent="0.25">
      <c r="A196" s="132"/>
      <c r="B196" s="140" t="s">
        <v>70</v>
      </c>
      <c r="C196" s="132"/>
      <c r="D196" s="141"/>
      <c r="E196" s="143"/>
      <c r="F196" s="142"/>
    </row>
    <row r="197" spans="1:6" x14ac:dyDescent="0.25">
      <c r="A197" s="124">
        <v>4</v>
      </c>
      <c r="B197" s="231" t="s">
        <v>120</v>
      </c>
      <c r="C197" s="232"/>
      <c r="D197" s="232"/>
      <c r="E197" s="232"/>
      <c r="F197" s="233"/>
    </row>
    <row r="198" spans="1:6" ht="16.2" x14ac:dyDescent="0.25">
      <c r="A198" s="125" t="s">
        <v>20</v>
      </c>
      <c r="B198" s="130" t="s">
        <v>46</v>
      </c>
      <c r="C198" s="125" t="s">
        <v>305</v>
      </c>
      <c r="D198" s="125">
        <f>15.2*2.2</f>
        <v>33.44</v>
      </c>
      <c r="E198" s="125"/>
      <c r="F198" s="80"/>
    </row>
    <row r="199" spans="1:6" ht="16.2" x14ac:dyDescent="0.25">
      <c r="A199" s="125" t="s">
        <v>21</v>
      </c>
      <c r="B199" s="130" t="s">
        <v>47</v>
      </c>
      <c r="C199" s="125" t="s">
        <v>305</v>
      </c>
      <c r="D199" s="125">
        <f>34.21</f>
        <v>34.21</v>
      </c>
      <c r="E199" s="125"/>
      <c r="F199" s="80"/>
    </row>
    <row r="200" spans="1:6" x14ac:dyDescent="0.25">
      <c r="A200" s="132"/>
      <c r="B200" s="140" t="s">
        <v>71</v>
      </c>
      <c r="C200" s="132"/>
      <c r="D200" s="141"/>
      <c r="E200" s="143"/>
      <c r="F200" s="142"/>
    </row>
    <row r="201" spans="1:6" x14ac:dyDescent="0.25">
      <c r="A201" s="124">
        <v>5</v>
      </c>
      <c r="B201" s="231" t="s">
        <v>276</v>
      </c>
      <c r="C201" s="232"/>
      <c r="D201" s="232"/>
      <c r="E201" s="232"/>
      <c r="F201" s="233"/>
    </row>
    <row r="202" spans="1:6" ht="24.75" customHeight="1" x14ac:dyDescent="0.25">
      <c r="A202" s="125" t="s">
        <v>23</v>
      </c>
      <c r="B202" s="130" t="s">
        <v>152</v>
      </c>
      <c r="C202" s="125" t="s">
        <v>48</v>
      </c>
      <c r="D202" s="125">
        <v>3.6</v>
      </c>
      <c r="E202" s="125"/>
      <c r="F202" s="80"/>
    </row>
    <row r="203" spans="1:6" ht="16.2" x14ac:dyDescent="0.25">
      <c r="A203" s="125" t="s">
        <v>24</v>
      </c>
      <c r="B203" s="130" t="s">
        <v>49</v>
      </c>
      <c r="C203" s="125" t="s">
        <v>305</v>
      </c>
      <c r="D203" s="125">
        <v>4.88</v>
      </c>
      <c r="E203" s="125"/>
      <c r="F203" s="80"/>
    </row>
    <row r="204" spans="1:6" ht="27.6" x14ac:dyDescent="0.25">
      <c r="A204" s="125" t="s">
        <v>31</v>
      </c>
      <c r="B204" s="130" t="s">
        <v>50</v>
      </c>
      <c r="C204" s="125" t="s">
        <v>305</v>
      </c>
      <c r="D204" s="125">
        <v>6.82</v>
      </c>
      <c r="E204" s="125"/>
      <c r="F204" s="80"/>
    </row>
    <row r="205" spans="1:6" x14ac:dyDescent="0.25">
      <c r="A205" s="132"/>
      <c r="B205" s="140" t="s">
        <v>72</v>
      </c>
      <c r="C205" s="132"/>
      <c r="D205" s="144"/>
      <c r="E205" s="143"/>
      <c r="F205" s="142"/>
    </row>
    <row r="206" spans="1:6" x14ac:dyDescent="0.25">
      <c r="A206" s="124">
        <v>6</v>
      </c>
      <c r="B206" s="231" t="s">
        <v>277</v>
      </c>
      <c r="C206" s="232"/>
      <c r="D206" s="232"/>
      <c r="E206" s="232"/>
      <c r="F206" s="233"/>
    </row>
    <row r="207" spans="1:6" ht="27.6" x14ac:dyDescent="0.25">
      <c r="A207" s="125" t="s">
        <v>33</v>
      </c>
      <c r="B207" s="130" t="s">
        <v>51</v>
      </c>
      <c r="C207" s="125" t="s">
        <v>25</v>
      </c>
      <c r="D207" s="125">
        <v>2</v>
      </c>
      <c r="E207" s="125"/>
      <c r="F207" s="80"/>
    </row>
    <row r="208" spans="1:6" ht="27.6" x14ac:dyDescent="0.25">
      <c r="A208" s="125" t="s">
        <v>34</v>
      </c>
      <c r="B208" s="130" t="s">
        <v>52</v>
      </c>
      <c r="C208" s="125" t="s">
        <v>7</v>
      </c>
      <c r="D208" s="125">
        <v>1</v>
      </c>
      <c r="E208" s="125"/>
      <c r="F208" s="80"/>
    </row>
    <row r="209" spans="1:6" x14ac:dyDescent="0.25">
      <c r="A209" s="125" t="s">
        <v>76</v>
      </c>
      <c r="B209" s="130" t="s">
        <v>53</v>
      </c>
      <c r="C209" s="125" t="s">
        <v>25</v>
      </c>
      <c r="D209" s="125">
        <v>1</v>
      </c>
      <c r="E209" s="125"/>
      <c r="F209" s="80"/>
    </row>
    <row r="210" spans="1:6" x14ac:dyDescent="0.25">
      <c r="A210" s="132"/>
      <c r="B210" s="140" t="s">
        <v>73</v>
      </c>
      <c r="C210" s="132"/>
      <c r="D210" s="141"/>
      <c r="E210" s="140"/>
      <c r="F210" s="142"/>
    </row>
    <row r="211" spans="1:6" x14ac:dyDescent="0.25">
      <c r="A211" s="124">
        <v>7</v>
      </c>
      <c r="B211" s="231" t="s">
        <v>278</v>
      </c>
      <c r="C211" s="232"/>
      <c r="D211" s="232"/>
      <c r="E211" s="232"/>
      <c r="F211" s="232"/>
    </row>
    <row r="212" spans="1:6" ht="16.2" x14ac:dyDescent="0.25">
      <c r="A212" s="125" t="s">
        <v>35</v>
      </c>
      <c r="B212" s="130" t="s">
        <v>54</v>
      </c>
      <c r="C212" s="125" t="s">
        <v>305</v>
      </c>
      <c r="D212" s="125">
        <v>8.16</v>
      </c>
      <c r="E212" s="125"/>
      <c r="F212" s="80"/>
    </row>
    <row r="213" spans="1:6" ht="16.2" x14ac:dyDescent="0.25">
      <c r="A213" s="125" t="s">
        <v>36</v>
      </c>
      <c r="B213" s="130" t="s">
        <v>55</v>
      </c>
      <c r="C213" s="125" t="s">
        <v>305</v>
      </c>
      <c r="D213" s="125">
        <v>21.56</v>
      </c>
      <c r="E213" s="125"/>
      <c r="F213" s="80"/>
    </row>
    <row r="214" spans="1:6" ht="16.2" x14ac:dyDescent="0.25">
      <c r="A214" s="125" t="s">
        <v>77</v>
      </c>
      <c r="B214" s="130" t="s">
        <v>56</v>
      </c>
      <c r="C214" s="125" t="s">
        <v>307</v>
      </c>
      <c r="D214" s="125">
        <v>34.26</v>
      </c>
      <c r="E214" s="125"/>
      <c r="F214" s="80"/>
    </row>
    <row r="215" spans="1:6" x14ac:dyDescent="0.25">
      <c r="A215" s="132"/>
      <c r="B215" s="140" t="s">
        <v>74</v>
      </c>
      <c r="C215" s="132"/>
      <c r="D215" s="141"/>
      <c r="E215" s="140"/>
      <c r="F215" s="142"/>
    </row>
    <row r="216" spans="1:6" x14ac:dyDescent="0.25">
      <c r="A216" s="124">
        <v>8</v>
      </c>
      <c r="B216" s="231" t="s">
        <v>279</v>
      </c>
      <c r="C216" s="232"/>
      <c r="D216" s="232"/>
      <c r="E216" s="232"/>
      <c r="F216" s="232"/>
    </row>
    <row r="217" spans="1:6" ht="27.6" x14ac:dyDescent="0.25">
      <c r="A217" s="125" t="s">
        <v>78</v>
      </c>
      <c r="B217" s="130" t="s">
        <v>151</v>
      </c>
      <c r="C217" s="125" t="s">
        <v>48</v>
      </c>
      <c r="D217" s="125">
        <v>5</v>
      </c>
      <c r="E217" s="125"/>
      <c r="F217" s="80"/>
    </row>
    <row r="218" spans="1:6" x14ac:dyDescent="0.25">
      <c r="A218" s="125" t="s">
        <v>79</v>
      </c>
      <c r="B218" s="130" t="s">
        <v>57</v>
      </c>
      <c r="C218" s="125" t="s">
        <v>25</v>
      </c>
      <c r="D218" s="125">
        <v>2</v>
      </c>
      <c r="E218" s="125"/>
      <c r="F218" s="80"/>
    </row>
    <row r="219" spans="1:6" ht="27.6" x14ac:dyDescent="0.25">
      <c r="A219" s="125" t="s">
        <v>80</v>
      </c>
      <c r="B219" s="130" t="s">
        <v>83</v>
      </c>
      <c r="C219" s="125" t="s">
        <v>7</v>
      </c>
      <c r="D219" s="125">
        <v>1</v>
      </c>
      <c r="E219" s="125"/>
      <c r="F219" s="80"/>
    </row>
    <row r="220" spans="1:6" x14ac:dyDescent="0.25">
      <c r="A220" s="125" t="s">
        <v>81</v>
      </c>
      <c r="B220" s="130" t="s">
        <v>161</v>
      </c>
      <c r="C220" s="125" t="s">
        <v>7</v>
      </c>
      <c r="D220" s="125">
        <v>1</v>
      </c>
      <c r="E220" s="125"/>
      <c r="F220" s="80">
        <f t="shared" ref="F220" si="1">D220*E220</f>
        <v>0</v>
      </c>
    </row>
    <row r="221" spans="1:6" x14ac:dyDescent="0.25">
      <c r="A221" s="132"/>
      <c r="B221" s="140" t="s">
        <v>297</v>
      </c>
      <c r="C221" s="132"/>
      <c r="D221" s="141"/>
      <c r="E221" s="145"/>
      <c r="F221" s="142"/>
    </row>
    <row r="222" spans="1:6" ht="17.399999999999999" x14ac:dyDescent="0.25">
      <c r="A222" s="215" t="s">
        <v>348</v>
      </c>
      <c r="B222" s="216"/>
      <c r="C222" s="216"/>
      <c r="D222" s="216"/>
      <c r="E222" s="217"/>
      <c r="F222" s="204">
        <f>F180+F191+F196+F200+F205+F210+F215+F221</f>
        <v>0</v>
      </c>
    </row>
    <row r="223" spans="1:6" ht="15" x14ac:dyDescent="0.25">
      <c r="A223" s="203"/>
      <c r="B223" s="215" t="s">
        <v>349</v>
      </c>
      <c r="C223" s="216"/>
      <c r="D223" s="216"/>
      <c r="E223" s="216"/>
      <c r="F223" s="217"/>
    </row>
    <row r="224" spans="1:6" x14ac:dyDescent="0.25">
      <c r="A224" s="121"/>
      <c r="B224" s="122"/>
      <c r="C224" s="122"/>
      <c r="D224" s="122"/>
      <c r="E224" s="122"/>
      <c r="F224" s="147"/>
    </row>
    <row r="225" spans="1:6" ht="15.6" x14ac:dyDescent="0.3">
      <c r="A225" s="234" t="s">
        <v>332</v>
      </c>
      <c r="B225" s="251"/>
      <c r="C225" s="251"/>
      <c r="D225" s="251"/>
      <c r="E225" s="251"/>
      <c r="F225" s="252"/>
    </row>
    <row r="226" spans="1:6" ht="82.8" x14ac:dyDescent="0.25">
      <c r="A226" s="17">
        <v>9</v>
      </c>
      <c r="B226" s="25" t="s">
        <v>308</v>
      </c>
      <c r="C226" s="17" t="s">
        <v>137</v>
      </c>
      <c r="D226" s="17">
        <v>1</v>
      </c>
      <c r="E226" s="20"/>
      <c r="F226" s="28">
        <f>D226*E226</f>
        <v>0</v>
      </c>
    </row>
    <row r="227" spans="1:6" ht="16.5" customHeight="1" x14ac:dyDescent="0.25">
      <c r="A227" s="222" t="s">
        <v>284</v>
      </c>
      <c r="B227" s="223"/>
      <c r="C227" s="223"/>
      <c r="D227" s="223"/>
      <c r="E227" s="224"/>
      <c r="F227" s="148">
        <f>F226</f>
        <v>0</v>
      </c>
    </row>
    <row r="228" spans="1:6" x14ac:dyDescent="0.25">
      <c r="A228" s="149"/>
      <c r="B228" s="150"/>
      <c r="C228" s="151"/>
      <c r="D228" s="151"/>
      <c r="E228" s="152"/>
      <c r="F228" s="153"/>
    </row>
    <row r="229" spans="1:6" ht="15.6" x14ac:dyDescent="0.3">
      <c r="A229" s="234" t="s">
        <v>333</v>
      </c>
      <c r="B229" s="251"/>
      <c r="C229" s="251"/>
      <c r="D229" s="251"/>
      <c r="E229" s="251"/>
      <c r="F229" s="252"/>
    </row>
    <row r="230" spans="1:6" ht="82.8" x14ac:dyDescent="0.25">
      <c r="A230" s="17">
        <v>10</v>
      </c>
      <c r="B230" s="25" t="s">
        <v>308</v>
      </c>
      <c r="C230" s="17" t="s">
        <v>137</v>
      </c>
      <c r="D230" s="17">
        <v>1</v>
      </c>
      <c r="E230" s="20"/>
      <c r="F230" s="28">
        <f>D230*E230</f>
        <v>0</v>
      </c>
    </row>
    <row r="231" spans="1:6" ht="17.399999999999999" x14ac:dyDescent="0.25">
      <c r="A231" s="225" t="s">
        <v>289</v>
      </c>
      <c r="B231" s="226"/>
      <c r="C231" s="226"/>
      <c r="D231" s="226"/>
      <c r="E231" s="227"/>
      <c r="F231" s="148"/>
    </row>
    <row r="232" spans="1:6" x14ac:dyDescent="0.25">
      <c r="A232" s="40"/>
      <c r="B232" s="40"/>
      <c r="C232" s="40"/>
      <c r="D232" s="40"/>
      <c r="E232" s="40"/>
      <c r="F232" s="154"/>
    </row>
    <row r="233" spans="1:6" ht="17.399999999999999" x14ac:dyDescent="0.3">
      <c r="A233" s="246" t="s">
        <v>359</v>
      </c>
      <c r="B233" s="247"/>
      <c r="C233" s="247"/>
      <c r="D233" s="247"/>
      <c r="E233" s="247"/>
      <c r="F233" s="159"/>
    </row>
    <row r="234" spans="1:6" x14ac:dyDescent="0.25">
      <c r="C234" s="47"/>
    </row>
    <row r="235" spans="1:6" x14ac:dyDescent="0.25">
      <c r="C235" s="47"/>
    </row>
    <row r="236" spans="1:6" x14ac:dyDescent="0.25">
      <c r="C236" s="47"/>
    </row>
    <row r="237" spans="1:6" x14ac:dyDescent="0.25">
      <c r="C237" s="47"/>
    </row>
    <row r="238" spans="1:6" x14ac:dyDescent="0.25">
      <c r="C238" s="47"/>
    </row>
    <row r="239" spans="1:6" x14ac:dyDescent="0.25">
      <c r="C239" s="47"/>
    </row>
    <row r="240" spans="1:6" x14ac:dyDescent="0.25">
      <c r="C240" s="47"/>
    </row>
    <row r="241" spans="2:3" x14ac:dyDescent="0.25">
      <c r="C241" s="47"/>
    </row>
    <row r="244" spans="2:3" x14ac:dyDescent="0.25">
      <c r="B244" s="160"/>
    </row>
    <row r="245" spans="2:3" x14ac:dyDescent="0.25">
      <c r="B245" s="160"/>
    </row>
    <row r="246" spans="2:3" x14ac:dyDescent="0.25">
      <c r="B246" s="160"/>
    </row>
  </sheetData>
  <mergeCells count="65">
    <mergeCell ref="A1:F1"/>
    <mergeCell ref="A70:F70"/>
    <mergeCell ref="A146:F146"/>
    <mergeCell ref="B71:F71"/>
    <mergeCell ref="B78:F78"/>
    <mergeCell ref="B85:F85"/>
    <mergeCell ref="B92:F92"/>
    <mergeCell ref="B102:F102"/>
    <mergeCell ref="B106:F106"/>
    <mergeCell ref="B111:F111"/>
    <mergeCell ref="B115:F115"/>
    <mergeCell ref="B121:F121"/>
    <mergeCell ref="B127:F127"/>
    <mergeCell ref="A233:E233"/>
    <mergeCell ref="B152:F152"/>
    <mergeCell ref="B153:F153"/>
    <mergeCell ref="B192:F192"/>
    <mergeCell ref="B181:F181"/>
    <mergeCell ref="B216:F216"/>
    <mergeCell ref="B211:F211"/>
    <mergeCell ref="B206:F206"/>
    <mergeCell ref="B201:F201"/>
    <mergeCell ref="B197:F197"/>
    <mergeCell ref="A173:E173"/>
    <mergeCell ref="A225:F225"/>
    <mergeCell ref="A229:F229"/>
    <mergeCell ref="B166:F166"/>
    <mergeCell ref="B165:F165"/>
    <mergeCell ref="B163:F163"/>
    <mergeCell ref="A5:F5"/>
    <mergeCell ref="B67:E67"/>
    <mergeCell ref="B126:E126"/>
    <mergeCell ref="B130:E130"/>
    <mergeCell ref="B77:E77"/>
    <mergeCell ref="B105:E105"/>
    <mergeCell ref="B91:E91"/>
    <mergeCell ref="B110:E110"/>
    <mergeCell ref="B114:E114"/>
    <mergeCell ref="B120:E120"/>
    <mergeCell ref="B101:E101"/>
    <mergeCell ref="A68:E68"/>
    <mergeCell ref="B58:E58"/>
    <mergeCell ref="B64:E64"/>
    <mergeCell ref="B13:E13"/>
    <mergeCell ref="B27:E27"/>
    <mergeCell ref="B39:E39"/>
    <mergeCell ref="B43:E43"/>
    <mergeCell ref="B49:E49"/>
    <mergeCell ref="B53:E53"/>
    <mergeCell ref="B223:F223"/>
    <mergeCell ref="B131:F131"/>
    <mergeCell ref="A133:E133"/>
    <mergeCell ref="A227:E227"/>
    <mergeCell ref="A231:E231"/>
    <mergeCell ref="B176:F176"/>
    <mergeCell ref="B171:F171"/>
    <mergeCell ref="B168:F168"/>
    <mergeCell ref="A175:F175"/>
    <mergeCell ref="A222:E222"/>
    <mergeCell ref="A143:E143"/>
    <mergeCell ref="A136:E136"/>
    <mergeCell ref="A134:E134"/>
    <mergeCell ref="B148:F148"/>
    <mergeCell ref="A169:A170"/>
    <mergeCell ref="B160:F16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0"/>
  <sheetViews>
    <sheetView topLeftCell="A22" zoomScaleNormal="100" workbookViewId="0">
      <selection activeCell="B25" sqref="B25"/>
    </sheetView>
  </sheetViews>
  <sheetFormatPr baseColWidth="10" defaultColWidth="11.44140625" defaultRowHeight="13.8" x14ac:dyDescent="0.25"/>
  <cols>
    <col min="1" max="1" width="6.88671875" style="40" customWidth="1"/>
    <col min="2" max="2" width="66.5546875" style="160" customWidth="1"/>
    <col min="3" max="3" width="10.5546875" style="40" bestFit="1" customWidth="1"/>
    <col min="4" max="4" width="11.44140625" style="40" customWidth="1"/>
    <col min="5" max="5" width="11.5546875" style="40" customWidth="1"/>
    <col min="6" max="6" width="17.44140625" style="154" bestFit="1" customWidth="1"/>
    <col min="7" max="16384" width="11.44140625" style="40"/>
  </cols>
  <sheetData>
    <row r="1" spans="1:6" ht="56.25" customHeight="1" x14ac:dyDescent="0.25">
      <c r="A1" s="257" t="s">
        <v>331</v>
      </c>
      <c r="B1" s="257"/>
      <c r="C1" s="257"/>
      <c r="D1" s="257"/>
      <c r="E1" s="257"/>
      <c r="F1" s="257"/>
    </row>
    <row r="2" spans="1:6" ht="15.6" x14ac:dyDescent="0.25">
      <c r="A2" s="38"/>
      <c r="B2" s="168"/>
      <c r="C2" s="38"/>
      <c r="D2" s="38"/>
      <c r="E2" s="38"/>
      <c r="F2" s="39"/>
    </row>
    <row r="3" spans="1:6" ht="36.6" customHeight="1" x14ac:dyDescent="0.25">
      <c r="A3" s="169" t="s">
        <v>0</v>
      </c>
      <c r="B3" s="170" t="s">
        <v>1</v>
      </c>
      <c r="C3" s="155" t="s">
        <v>2</v>
      </c>
      <c r="D3" s="171" t="s">
        <v>3</v>
      </c>
      <c r="E3" s="206" t="s">
        <v>357</v>
      </c>
      <c r="F3" s="206" t="s">
        <v>358</v>
      </c>
    </row>
    <row r="4" spans="1:6" ht="24" customHeight="1" x14ac:dyDescent="0.25"/>
    <row r="5" spans="1:6" ht="21.75" customHeight="1" x14ac:dyDescent="0.25">
      <c r="A5" s="273" t="s">
        <v>309</v>
      </c>
      <c r="B5" s="273"/>
      <c r="C5" s="273"/>
      <c r="D5" s="273"/>
      <c r="E5" s="273"/>
      <c r="F5" s="273"/>
    </row>
    <row r="6" spans="1:6" ht="24" customHeight="1" x14ac:dyDescent="0.25">
      <c r="A6" s="5">
        <v>1</v>
      </c>
      <c r="B6" s="26" t="s">
        <v>30</v>
      </c>
      <c r="C6" s="6"/>
      <c r="D6" s="6"/>
      <c r="E6" s="7"/>
      <c r="F6" s="29"/>
    </row>
    <row r="7" spans="1:6" ht="24" customHeight="1" x14ac:dyDescent="0.25">
      <c r="A7" s="8" t="s">
        <v>6</v>
      </c>
      <c r="B7" s="76" t="s">
        <v>162</v>
      </c>
      <c r="C7" s="1" t="s">
        <v>9</v>
      </c>
      <c r="D7" s="172">
        <f>40*20</f>
        <v>800</v>
      </c>
      <c r="E7" s="9"/>
      <c r="F7" s="27"/>
    </row>
    <row r="8" spans="1:6" ht="21" customHeight="1" x14ac:dyDescent="0.25">
      <c r="A8" s="8" t="s">
        <v>58</v>
      </c>
      <c r="B8" s="18" t="s">
        <v>85</v>
      </c>
      <c r="C8" s="9" t="s">
        <v>10</v>
      </c>
      <c r="D8" s="10">
        <f>0.9*0.9*1*7</f>
        <v>5.67</v>
      </c>
      <c r="E8" s="8"/>
      <c r="F8" s="27"/>
    </row>
    <row r="9" spans="1:6" x14ac:dyDescent="0.25">
      <c r="A9" s="8" t="s">
        <v>59</v>
      </c>
      <c r="B9" s="18" t="s">
        <v>86</v>
      </c>
      <c r="C9" s="9" t="s">
        <v>10</v>
      </c>
      <c r="D9" s="10">
        <f>1*1*1*8</f>
        <v>8</v>
      </c>
      <c r="E9" s="8"/>
      <c r="F9" s="27"/>
    </row>
    <row r="10" spans="1:6" ht="22.5" customHeight="1" x14ac:dyDescent="0.25">
      <c r="A10" s="8" t="s">
        <v>139</v>
      </c>
      <c r="B10" s="18" t="s">
        <v>87</v>
      </c>
      <c r="C10" s="9" t="s">
        <v>10</v>
      </c>
      <c r="D10" s="10">
        <f>1.2*1.2*1*9</f>
        <v>12.959999999999999</v>
      </c>
      <c r="E10" s="9"/>
      <c r="F10" s="27"/>
    </row>
    <row r="11" spans="1:6" ht="18.75" customHeight="1" x14ac:dyDescent="0.25">
      <c r="A11" s="8" t="s">
        <v>140</v>
      </c>
      <c r="B11" s="18" t="s">
        <v>88</v>
      </c>
      <c r="C11" s="9" t="s">
        <v>10</v>
      </c>
      <c r="D11" s="10">
        <f>78.6*0.4*0.6</f>
        <v>18.863999999999997</v>
      </c>
      <c r="E11" s="8"/>
      <c r="F11" s="27"/>
    </row>
    <row r="12" spans="1:6" ht="14.25" customHeight="1" x14ac:dyDescent="0.25">
      <c r="A12" s="8" t="s">
        <v>141</v>
      </c>
      <c r="B12" s="18" t="s">
        <v>89</v>
      </c>
      <c r="C12" s="9" t="s">
        <v>10</v>
      </c>
      <c r="D12" s="10">
        <v>32.443439999999995</v>
      </c>
      <c r="E12" s="8"/>
      <c r="F12" s="27"/>
    </row>
    <row r="13" spans="1:6" ht="18.75" customHeight="1" x14ac:dyDescent="0.25">
      <c r="A13" s="8" t="s">
        <v>142</v>
      </c>
      <c r="B13" s="18" t="s">
        <v>90</v>
      </c>
      <c r="C13" s="9" t="s">
        <v>10</v>
      </c>
      <c r="D13" s="10">
        <v>69.786000000000001</v>
      </c>
      <c r="E13" s="8"/>
      <c r="F13" s="27"/>
    </row>
    <row r="14" spans="1:6" ht="17.25" customHeight="1" x14ac:dyDescent="0.25">
      <c r="A14" s="274" t="s">
        <v>11</v>
      </c>
      <c r="B14" s="275"/>
      <c r="C14" s="275"/>
      <c r="D14" s="275"/>
      <c r="E14" s="276"/>
      <c r="F14" s="15">
        <f>SUM(F8:F13)</f>
        <v>0</v>
      </c>
    </row>
    <row r="15" spans="1:6" ht="21" customHeight="1" x14ac:dyDescent="0.25">
      <c r="A15" s="5">
        <v>2</v>
      </c>
      <c r="B15" s="23" t="s">
        <v>171</v>
      </c>
      <c r="C15" s="12"/>
      <c r="D15" s="12"/>
      <c r="E15" s="13"/>
      <c r="F15" s="29"/>
    </row>
    <row r="16" spans="1:6" ht="19.5" customHeight="1" x14ac:dyDescent="0.25">
      <c r="A16" s="8" t="s">
        <v>8</v>
      </c>
      <c r="B16" s="18" t="s">
        <v>91</v>
      </c>
      <c r="C16" s="9" t="s">
        <v>10</v>
      </c>
      <c r="D16" s="10">
        <v>0.17149999999999999</v>
      </c>
      <c r="E16" s="8"/>
      <c r="F16" s="27"/>
    </row>
    <row r="17" spans="1:6" ht="24" customHeight="1" x14ac:dyDescent="0.25">
      <c r="A17" s="8" t="s">
        <v>60</v>
      </c>
      <c r="B17" s="18" t="s">
        <v>92</v>
      </c>
      <c r="C17" s="9" t="s">
        <v>10</v>
      </c>
      <c r="D17" s="10">
        <v>0.32400000000000007</v>
      </c>
      <c r="E17" s="8"/>
      <c r="F17" s="27"/>
    </row>
    <row r="18" spans="1:6" ht="18.75" customHeight="1" x14ac:dyDescent="0.25">
      <c r="A18" s="8" t="s">
        <v>61</v>
      </c>
      <c r="B18" s="18" t="s">
        <v>93</v>
      </c>
      <c r="C18" s="9" t="s">
        <v>10</v>
      </c>
      <c r="D18" s="10">
        <v>0.5445000000000001</v>
      </c>
      <c r="E18" s="8"/>
      <c r="F18" s="27"/>
    </row>
    <row r="19" spans="1:6" x14ac:dyDescent="0.25">
      <c r="A19" s="8" t="s">
        <v>62</v>
      </c>
      <c r="B19" s="18" t="s">
        <v>94</v>
      </c>
      <c r="C19" s="9" t="s">
        <v>10</v>
      </c>
      <c r="D19" s="10">
        <v>1.179</v>
      </c>
      <c r="E19" s="8"/>
      <c r="F19" s="27"/>
    </row>
    <row r="20" spans="1:6" ht="18.75" customHeight="1" x14ac:dyDescent="0.25">
      <c r="A20" s="8" t="s">
        <v>63</v>
      </c>
      <c r="B20" s="18" t="s">
        <v>95</v>
      </c>
      <c r="C20" s="9" t="s">
        <v>10</v>
      </c>
      <c r="D20" s="10">
        <v>4.7159999999999993</v>
      </c>
      <c r="E20" s="8"/>
      <c r="F20" s="27"/>
    </row>
    <row r="21" spans="1:6" ht="25.5" customHeight="1" x14ac:dyDescent="0.25">
      <c r="A21" s="8" t="s">
        <v>64</v>
      </c>
      <c r="B21" s="18" t="s">
        <v>97</v>
      </c>
      <c r="C21" s="9" t="s">
        <v>10</v>
      </c>
      <c r="D21" s="10">
        <v>0.26244000000000006</v>
      </c>
      <c r="E21" s="8"/>
      <c r="F21" s="27"/>
    </row>
    <row r="22" spans="1:6" ht="23.25" customHeight="1" x14ac:dyDescent="0.25">
      <c r="A22" s="8" t="s">
        <v>65</v>
      </c>
      <c r="B22" s="18" t="s">
        <v>98</v>
      </c>
      <c r="C22" s="9" t="s">
        <v>10</v>
      </c>
      <c r="D22" s="10">
        <v>10.9824</v>
      </c>
      <c r="E22" s="8"/>
      <c r="F22" s="27"/>
    </row>
    <row r="23" spans="1:6" ht="26.25" customHeight="1" x14ac:dyDescent="0.25">
      <c r="A23" s="8" t="s">
        <v>66</v>
      </c>
      <c r="B23" s="18" t="s">
        <v>99</v>
      </c>
      <c r="C23" s="9" t="s">
        <v>9</v>
      </c>
      <c r="D23" s="10">
        <v>70.739999999999995</v>
      </c>
      <c r="E23" s="8"/>
      <c r="F23" s="27"/>
    </row>
    <row r="24" spans="1:6" ht="22.5" customHeight="1" x14ac:dyDescent="0.25">
      <c r="A24" s="8" t="s">
        <v>67</v>
      </c>
      <c r="B24" s="18" t="s">
        <v>100</v>
      </c>
      <c r="C24" s="9" t="s">
        <v>10</v>
      </c>
      <c r="D24" s="10">
        <v>6.8640000000000008</v>
      </c>
      <c r="E24" s="8"/>
      <c r="F24" s="27"/>
    </row>
    <row r="25" spans="1:6" ht="24" customHeight="1" x14ac:dyDescent="0.25">
      <c r="A25" s="8" t="s">
        <v>143</v>
      </c>
      <c r="B25" s="18" t="s">
        <v>101</v>
      </c>
      <c r="C25" s="9" t="s">
        <v>10</v>
      </c>
      <c r="D25" s="10">
        <v>0.504</v>
      </c>
      <c r="E25" s="8"/>
      <c r="F25" s="27"/>
    </row>
    <row r="26" spans="1:6" ht="20.25" customHeight="1" x14ac:dyDescent="0.25">
      <c r="A26" s="8" t="s">
        <v>144</v>
      </c>
      <c r="B26" s="18" t="s">
        <v>102</v>
      </c>
      <c r="C26" s="9" t="s">
        <v>10</v>
      </c>
      <c r="D26" s="10">
        <v>1.0240000000000002</v>
      </c>
      <c r="E26" s="8"/>
      <c r="F26" s="27"/>
    </row>
    <row r="27" spans="1:6" ht="25.5" customHeight="1" x14ac:dyDescent="0.25">
      <c r="A27" s="8" t="s">
        <v>148</v>
      </c>
      <c r="B27" s="18" t="s">
        <v>103</v>
      </c>
      <c r="C27" s="9" t="s">
        <v>10</v>
      </c>
      <c r="D27" s="10">
        <v>2.25</v>
      </c>
      <c r="E27" s="8"/>
      <c r="F27" s="27"/>
    </row>
    <row r="28" spans="1:6" ht="18.75" customHeight="1" x14ac:dyDescent="0.25">
      <c r="A28" s="277" t="s">
        <v>104</v>
      </c>
      <c r="B28" s="278"/>
      <c r="C28" s="278"/>
      <c r="D28" s="278"/>
      <c r="E28" s="279"/>
      <c r="F28" s="15"/>
    </row>
    <row r="29" spans="1:6" ht="21.75" customHeight="1" x14ac:dyDescent="0.25">
      <c r="A29" s="5">
        <v>3</v>
      </c>
      <c r="B29" s="23" t="s">
        <v>105</v>
      </c>
      <c r="C29" s="12"/>
      <c r="D29" s="12"/>
      <c r="E29" s="14"/>
      <c r="F29" s="30"/>
    </row>
    <row r="30" spans="1:6" ht="21" customHeight="1" x14ac:dyDescent="0.25">
      <c r="A30" s="9" t="s">
        <v>12</v>
      </c>
      <c r="B30" s="18" t="s">
        <v>106</v>
      </c>
      <c r="C30" s="9" t="s">
        <v>10</v>
      </c>
      <c r="D30" s="10">
        <v>2.9159999999999999</v>
      </c>
      <c r="E30" s="8"/>
      <c r="F30" s="27"/>
    </row>
    <row r="31" spans="1:6" ht="22.5" customHeight="1" x14ac:dyDescent="0.25">
      <c r="A31" s="9" t="s">
        <v>75</v>
      </c>
      <c r="B31" s="18" t="s">
        <v>107</v>
      </c>
      <c r="C31" s="9" t="s">
        <v>10</v>
      </c>
      <c r="D31" s="10">
        <v>3.0160000000000005</v>
      </c>
      <c r="E31" s="8"/>
      <c r="F31" s="27"/>
    </row>
    <row r="32" spans="1:6" ht="21.75" customHeight="1" x14ac:dyDescent="0.25">
      <c r="A32" s="9" t="s">
        <v>13</v>
      </c>
      <c r="B32" s="18" t="s">
        <v>108</v>
      </c>
      <c r="C32" s="9" t="s">
        <v>10</v>
      </c>
      <c r="D32" s="10">
        <v>2.8800000000000003</v>
      </c>
      <c r="E32" s="8"/>
      <c r="F32" s="27"/>
    </row>
    <row r="33" spans="1:6" x14ac:dyDescent="0.25">
      <c r="A33" s="9" t="s">
        <v>14</v>
      </c>
      <c r="B33" s="18" t="s">
        <v>109</v>
      </c>
      <c r="C33" s="9" t="s">
        <v>10</v>
      </c>
      <c r="D33" s="10">
        <v>5.1479999999999997</v>
      </c>
      <c r="E33" s="8"/>
      <c r="F33" s="27"/>
    </row>
    <row r="34" spans="1:6" ht="21" customHeight="1" x14ac:dyDescent="0.25">
      <c r="A34" s="9" t="s">
        <v>96</v>
      </c>
      <c r="B34" s="18" t="s">
        <v>110</v>
      </c>
      <c r="C34" s="9" t="s">
        <v>10</v>
      </c>
      <c r="D34" s="10">
        <v>7.120000000000001</v>
      </c>
      <c r="E34" s="8"/>
      <c r="F34" s="27"/>
    </row>
    <row r="35" spans="1:6" ht="36.75" customHeight="1" x14ac:dyDescent="0.25">
      <c r="A35" s="9" t="s">
        <v>15</v>
      </c>
      <c r="B35" s="19" t="s">
        <v>111</v>
      </c>
      <c r="C35" s="9" t="s">
        <v>10</v>
      </c>
      <c r="D35" s="10">
        <v>2.4000000000000004</v>
      </c>
      <c r="E35" s="9"/>
      <c r="F35" s="27"/>
    </row>
    <row r="36" spans="1:6" ht="33.75" customHeight="1" x14ac:dyDescent="0.25">
      <c r="A36" s="9" t="s">
        <v>16</v>
      </c>
      <c r="B36" s="19" t="s">
        <v>112</v>
      </c>
      <c r="C36" s="9" t="s">
        <v>10</v>
      </c>
      <c r="D36" s="10">
        <v>4.67</v>
      </c>
      <c r="E36" s="9"/>
      <c r="F36" s="27"/>
    </row>
    <row r="37" spans="1:6" ht="27.75" customHeight="1" x14ac:dyDescent="0.25">
      <c r="A37" s="9" t="s">
        <v>17</v>
      </c>
      <c r="B37" s="19" t="s">
        <v>113</v>
      </c>
      <c r="C37" s="9" t="s">
        <v>10</v>
      </c>
      <c r="D37" s="10">
        <v>0.60000000000000009</v>
      </c>
      <c r="E37" s="9"/>
      <c r="F37" s="27"/>
    </row>
    <row r="38" spans="1:6" ht="26.25" customHeight="1" x14ac:dyDescent="0.25">
      <c r="A38" s="9" t="s">
        <v>18</v>
      </c>
      <c r="B38" s="18" t="s">
        <v>150</v>
      </c>
      <c r="C38" s="9" t="s">
        <v>22</v>
      </c>
      <c r="D38" s="10">
        <v>142.4</v>
      </c>
      <c r="E38" s="9"/>
      <c r="F38" s="27"/>
    </row>
    <row r="39" spans="1:6" ht="24" customHeight="1" x14ac:dyDescent="0.25">
      <c r="A39" s="9" t="s">
        <v>19</v>
      </c>
      <c r="B39" s="18" t="s">
        <v>114</v>
      </c>
      <c r="C39" s="9" t="s">
        <v>10</v>
      </c>
      <c r="D39" s="10">
        <v>2.056</v>
      </c>
      <c r="E39" s="8"/>
      <c r="F39" s="27"/>
    </row>
    <row r="40" spans="1:6" ht="20.25" customHeight="1" x14ac:dyDescent="0.25">
      <c r="A40" s="274" t="s">
        <v>115</v>
      </c>
      <c r="B40" s="275"/>
      <c r="C40" s="275"/>
      <c r="D40" s="275"/>
      <c r="E40" s="276"/>
      <c r="F40" s="15"/>
    </row>
    <row r="41" spans="1:6" ht="20.25" customHeight="1" x14ac:dyDescent="0.25">
      <c r="A41" s="5">
        <v>4</v>
      </c>
      <c r="B41" s="23" t="s">
        <v>116</v>
      </c>
      <c r="C41" s="12"/>
      <c r="D41" s="12"/>
      <c r="E41" s="14"/>
      <c r="F41" s="30"/>
    </row>
    <row r="42" spans="1:6" ht="18.75" customHeight="1" x14ac:dyDescent="0.25">
      <c r="A42" s="8" t="s">
        <v>20</v>
      </c>
      <c r="B42" s="18" t="s">
        <v>117</v>
      </c>
      <c r="C42" s="9" t="s">
        <v>9</v>
      </c>
      <c r="D42" s="10">
        <v>207.96000000000004</v>
      </c>
      <c r="E42" s="8"/>
      <c r="F42" s="27"/>
    </row>
    <row r="43" spans="1:6" ht="23.25" customHeight="1" x14ac:dyDescent="0.25">
      <c r="A43" s="8" t="s">
        <v>21</v>
      </c>
      <c r="B43" s="18" t="s">
        <v>118</v>
      </c>
      <c r="C43" s="9" t="s">
        <v>25</v>
      </c>
      <c r="D43" s="10">
        <v>4</v>
      </c>
      <c r="E43" s="8"/>
      <c r="F43" s="27"/>
    </row>
    <row r="44" spans="1:6" ht="22.5" customHeight="1" x14ac:dyDescent="0.25">
      <c r="A44" s="274" t="s">
        <v>119</v>
      </c>
      <c r="B44" s="275"/>
      <c r="C44" s="275"/>
      <c r="D44" s="275"/>
      <c r="E44" s="276"/>
      <c r="F44" s="15"/>
    </row>
    <row r="45" spans="1:6" ht="22.5" customHeight="1" x14ac:dyDescent="0.25">
      <c r="A45" s="5">
        <v>5</v>
      </c>
      <c r="B45" s="23" t="s">
        <v>120</v>
      </c>
      <c r="C45" s="12"/>
      <c r="D45" s="12"/>
      <c r="E45" s="14"/>
      <c r="F45" s="30"/>
    </row>
    <row r="46" spans="1:6" ht="17.25" customHeight="1" x14ac:dyDescent="0.25">
      <c r="A46" s="8" t="s">
        <v>23</v>
      </c>
      <c r="B46" s="18" t="s">
        <v>121</v>
      </c>
      <c r="C46" s="9" t="s">
        <v>9</v>
      </c>
      <c r="D46" s="10">
        <v>281.94000000000005</v>
      </c>
      <c r="E46" s="8"/>
      <c r="F46" s="27"/>
    </row>
    <row r="47" spans="1:6" ht="19.5" customHeight="1" x14ac:dyDescent="0.25">
      <c r="A47" s="8" t="s">
        <v>24</v>
      </c>
      <c r="B47" s="18" t="s">
        <v>122</v>
      </c>
      <c r="C47" s="9" t="s">
        <v>9</v>
      </c>
      <c r="D47" s="10">
        <v>196.37200000000001</v>
      </c>
      <c r="E47" s="8"/>
      <c r="F47" s="27"/>
    </row>
    <row r="48" spans="1:6" x14ac:dyDescent="0.25">
      <c r="A48" s="8" t="s">
        <v>31</v>
      </c>
      <c r="B48" s="18" t="s">
        <v>123</v>
      </c>
      <c r="C48" s="9" t="s">
        <v>9</v>
      </c>
      <c r="D48" s="10">
        <v>142.4</v>
      </c>
      <c r="E48" s="8"/>
      <c r="F48" s="27"/>
    </row>
    <row r="49" spans="1:6" ht="21" customHeight="1" x14ac:dyDescent="0.25">
      <c r="A49" s="8" t="s">
        <v>32</v>
      </c>
      <c r="B49" s="18" t="s">
        <v>124</v>
      </c>
      <c r="C49" s="9" t="s">
        <v>9</v>
      </c>
      <c r="D49" s="10">
        <v>4.32</v>
      </c>
      <c r="E49" s="8"/>
      <c r="F49" s="27"/>
    </row>
    <row r="50" spans="1:6" ht="18.75" customHeight="1" x14ac:dyDescent="0.25">
      <c r="A50" s="274" t="s">
        <v>125</v>
      </c>
      <c r="B50" s="275"/>
      <c r="C50" s="275"/>
      <c r="D50" s="275"/>
      <c r="E50" s="276"/>
      <c r="F50" s="15"/>
    </row>
    <row r="51" spans="1:6" ht="18.75" customHeight="1" x14ac:dyDescent="0.25">
      <c r="A51" s="5">
        <v>6</v>
      </c>
      <c r="B51" s="23" t="s">
        <v>281</v>
      </c>
      <c r="C51" s="12"/>
      <c r="D51" s="12"/>
      <c r="E51" s="14"/>
      <c r="F51" s="30"/>
    </row>
    <row r="52" spans="1:6" x14ac:dyDescent="0.25">
      <c r="A52" s="8" t="s">
        <v>33</v>
      </c>
      <c r="B52" s="18" t="s">
        <v>26</v>
      </c>
      <c r="C52" s="9" t="s">
        <v>9</v>
      </c>
      <c r="D52" s="10">
        <f>D38</f>
        <v>142.4</v>
      </c>
      <c r="E52" s="8"/>
      <c r="F52" s="27"/>
    </row>
    <row r="53" spans="1:6" ht="18" customHeight="1" x14ac:dyDescent="0.25">
      <c r="A53" s="8" t="s">
        <v>34</v>
      </c>
      <c r="B53" s="19" t="s">
        <v>27</v>
      </c>
      <c r="C53" s="9" t="s">
        <v>48</v>
      </c>
      <c r="D53" s="10">
        <f>(17.8+8)*2</f>
        <v>51.6</v>
      </c>
      <c r="E53" s="8"/>
      <c r="F53" s="27"/>
    </row>
    <row r="54" spans="1:6" ht="23.25" customHeight="1" x14ac:dyDescent="0.25">
      <c r="A54" s="265" t="s">
        <v>126</v>
      </c>
      <c r="B54" s="266"/>
      <c r="C54" s="266"/>
      <c r="D54" s="266"/>
      <c r="E54" s="267"/>
      <c r="F54" s="15"/>
    </row>
    <row r="55" spans="1:6" x14ac:dyDescent="0.25">
      <c r="A55" s="5">
        <v>7</v>
      </c>
      <c r="B55" s="23" t="s">
        <v>127</v>
      </c>
      <c r="C55" s="12"/>
      <c r="D55" s="12"/>
      <c r="E55" s="14"/>
      <c r="F55" s="30"/>
    </row>
    <row r="56" spans="1:6" ht="50.25" customHeight="1" x14ac:dyDescent="0.25">
      <c r="A56" s="9" t="s">
        <v>35</v>
      </c>
      <c r="B56" s="19" t="s">
        <v>310</v>
      </c>
      <c r="C56" s="9" t="s">
        <v>25</v>
      </c>
      <c r="D56" s="10">
        <v>10</v>
      </c>
      <c r="E56" s="9"/>
      <c r="F56" s="27"/>
    </row>
    <row r="57" spans="1:6" ht="48" customHeight="1" x14ac:dyDescent="0.25">
      <c r="A57" s="9" t="s">
        <v>36</v>
      </c>
      <c r="B57" s="19" t="s">
        <v>155</v>
      </c>
      <c r="C57" s="9" t="s">
        <v>25</v>
      </c>
      <c r="D57" s="10">
        <v>2</v>
      </c>
      <c r="E57" s="9"/>
      <c r="F57" s="27"/>
    </row>
    <row r="58" spans="1:6" ht="61.5" customHeight="1" x14ac:dyDescent="0.25">
      <c r="A58" s="9" t="s">
        <v>77</v>
      </c>
      <c r="B58" s="19" t="s">
        <v>128</v>
      </c>
      <c r="C58" s="9" t="s">
        <v>25</v>
      </c>
      <c r="D58" s="10">
        <f>+D56</f>
        <v>10</v>
      </c>
      <c r="E58" s="9"/>
      <c r="F58" s="27"/>
    </row>
    <row r="59" spans="1:6" x14ac:dyDescent="0.25">
      <c r="A59" s="265" t="s">
        <v>129</v>
      </c>
      <c r="B59" s="266"/>
      <c r="C59" s="266"/>
      <c r="D59" s="266"/>
      <c r="E59" s="267"/>
      <c r="F59" s="15"/>
    </row>
    <row r="60" spans="1:6" ht="20.25" customHeight="1" x14ac:dyDescent="0.25">
      <c r="A60" s="5">
        <v>8</v>
      </c>
      <c r="B60" s="23" t="s">
        <v>130</v>
      </c>
      <c r="C60" s="12"/>
      <c r="D60" s="12"/>
      <c r="E60" s="14"/>
      <c r="F60" s="30"/>
    </row>
    <row r="61" spans="1:6" ht="24.75" customHeight="1" x14ac:dyDescent="0.25">
      <c r="A61" s="8" t="s">
        <v>78</v>
      </c>
      <c r="B61" s="18" t="s">
        <v>132</v>
      </c>
      <c r="C61" s="9" t="s">
        <v>9</v>
      </c>
      <c r="D61" s="10">
        <f>SUM(D62:D63)</f>
        <v>424.34000000000003</v>
      </c>
      <c r="E61" s="8"/>
      <c r="F61" s="27"/>
    </row>
    <row r="62" spans="1:6" ht="21" customHeight="1" x14ac:dyDescent="0.25">
      <c r="A62" s="8" t="s">
        <v>79</v>
      </c>
      <c r="B62" s="32" t="s">
        <v>294</v>
      </c>
      <c r="C62" s="9" t="s">
        <v>9</v>
      </c>
      <c r="D62" s="10">
        <f>+D48</f>
        <v>142.4</v>
      </c>
      <c r="E62" s="8"/>
      <c r="F62" s="27"/>
    </row>
    <row r="63" spans="1:6" x14ac:dyDescent="0.25">
      <c r="A63" s="8" t="s">
        <v>80</v>
      </c>
      <c r="B63" s="18" t="s">
        <v>29</v>
      </c>
      <c r="C63" s="9" t="s">
        <v>9</v>
      </c>
      <c r="D63" s="10">
        <f>D46</f>
        <v>281.94000000000005</v>
      </c>
      <c r="E63" s="8"/>
      <c r="F63" s="27"/>
    </row>
    <row r="64" spans="1:6" x14ac:dyDescent="0.25">
      <c r="A64" s="8" t="s">
        <v>145</v>
      </c>
      <c r="B64" s="18" t="s">
        <v>133</v>
      </c>
      <c r="C64" s="9" t="s">
        <v>9</v>
      </c>
      <c r="D64" s="10">
        <f>D47</f>
        <v>196.37200000000001</v>
      </c>
      <c r="E64" s="8"/>
      <c r="F64" s="27"/>
    </row>
    <row r="65" spans="1:7" x14ac:dyDescent="0.25">
      <c r="A65" s="265" t="s">
        <v>134</v>
      </c>
      <c r="B65" s="266"/>
      <c r="C65" s="266"/>
      <c r="D65" s="266"/>
      <c r="E65" s="267"/>
      <c r="F65" s="15"/>
    </row>
    <row r="66" spans="1:7" ht="18.75" customHeight="1" x14ac:dyDescent="0.25">
      <c r="A66" s="5">
        <v>9</v>
      </c>
      <c r="B66" s="23" t="s">
        <v>135</v>
      </c>
      <c r="C66" s="12"/>
      <c r="D66" s="12"/>
      <c r="E66" s="14"/>
      <c r="F66" s="30"/>
    </row>
    <row r="67" spans="1:7" ht="45.75" customHeight="1" x14ac:dyDescent="0.25">
      <c r="A67" s="9" t="s">
        <v>131</v>
      </c>
      <c r="B67" s="19" t="s">
        <v>149</v>
      </c>
      <c r="C67" s="9" t="s">
        <v>137</v>
      </c>
      <c r="D67" s="10">
        <v>2</v>
      </c>
      <c r="E67" s="9"/>
      <c r="F67" s="27"/>
    </row>
    <row r="68" spans="1:7" ht="24.75" customHeight="1" x14ac:dyDescent="0.25">
      <c r="A68" s="265" t="s">
        <v>138</v>
      </c>
      <c r="B68" s="266"/>
      <c r="C68" s="266"/>
      <c r="D68" s="266"/>
      <c r="E68" s="267"/>
      <c r="F68" s="15"/>
    </row>
    <row r="69" spans="1:7" ht="24.75" customHeight="1" x14ac:dyDescent="0.25">
      <c r="A69" s="225" t="s">
        <v>360</v>
      </c>
      <c r="B69" s="226"/>
      <c r="C69" s="226"/>
      <c r="D69" s="226"/>
      <c r="E69" s="227"/>
      <c r="F69" s="31"/>
    </row>
    <row r="70" spans="1:7" ht="24.75" customHeight="1" x14ac:dyDescent="0.25">
      <c r="A70" s="198"/>
      <c r="B70" s="199" t="s">
        <v>361</v>
      </c>
      <c r="C70" s="199"/>
      <c r="D70" s="199"/>
      <c r="E70" s="199"/>
      <c r="F70" s="207"/>
    </row>
    <row r="71" spans="1:7" ht="24.75" customHeight="1" x14ac:dyDescent="0.25">
      <c r="A71" s="24"/>
      <c r="B71" s="16"/>
      <c r="C71" s="16"/>
      <c r="D71" s="16"/>
      <c r="E71" s="16"/>
      <c r="F71" s="33"/>
    </row>
    <row r="72" spans="1:7" ht="17.25" customHeight="1" x14ac:dyDescent="0.3">
      <c r="A72" s="280" t="s">
        <v>296</v>
      </c>
      <c r="B72" s="281"/>
      <c r="C72" s="281"/>
      <c r="D72" s="281"/>
      <c r="E72" s="281"/>
      <c r="F72" s="282"/>
    </row>
    <row r="73" spans="1:7" ht="94.5" customHeight="1" x14ac:dyDescent="0.25">
      <c r="A73" s="17" t="s">
        <v>136</v>
      </c>
      <c r="B73" s="25" t="s">
        <v>160</v>
      </c>
      <c r="C73" s="17" t="s">
        <v>137</v>
      </c>
      <c r="D73" s="17">
        <v>1</v>
      </c>
      <c r="E73" s="20"/>
      <c r="F73" s="28"/>
    </row>
    <row r="74" spans="1:7" ht="19.5" customHeight="1" x14ac:dyDescent="0.25">
      <c r="A74" s="248" t="s">
        <v>284</v>
      </c>
      <c r="B74" s="249"/>
      <c r="C74" s="249"/>
      <c r="D74" s="249"/>
      <c r="E74" s="250"/>
      <c r="F74" s="31"/>
    </row>
    <row r="75" spans="1:7" ht="24.75" customHeight="1" x14ac:dyDescent="0.25"/>
    <row r="76" spans="1:7" ht="20.25" customHeight="1" x14ac:dyDescent="0.25">
      <c r="A76" s="155" t="s">
        <v>0</v>
      </c>
      <c r="B76" s="155" t="s">
        <v>82</v>
      </c>
      <c r="C76" s="155" t="s">
        <v>286</v>
      </c>
      <c r="D76" s="271" t="s">
        <v>287</v>
      </c>
      <c r="E76" s="272"/>
      <c r="F76" s="163" t="s">
        <v>288</v>
      </c>
    </row>
    <row r="77" spans="1:7" ht="26.25" customHeight="1" x14ac:dyDescent="0.25">
      <c r="A77" s="156">
        <v>1</v>
      </c>
      <c r="B77" s="164" t="s">
        <v>146</v>
      </c>
      <c r="C77" s="35">
        <v>1</v>
      </c>
      <c r="D77" s="268"/>
      <c r="E77" s="268"/>
      <c r="F77" s="158"/>
    </row>
    <row r="78" spans="1:7" ht="21.75" customHeight="1" x14ac:dyDescent="0.25">
      <c r="A78" s="166">
        <v>2</v>
      </c>
      <c r="B78" s="164" t="s">
        <v>295</v>
      </c>
      <c r="C78" s="35">
        <v>2</v>
      </c>
      <c r="D78" s="268"/>
      <c r="E78" s="268"/>
      <c r="F78" s="158"/>
    </row>
    <row r="79" spans="1:7" ht="24" customHeight="1" x14ac:dyDescent="0.25">
      <c r="A79" s="156">
        <v>3</v>
      </c>
      <c r="B79" s="164" t="s">
        <v>153</v>
      </c>
      <c r="C79" s="35">
        <v>1</v>
      </c>
      <c r="D79" s="268"/>
      <c r="E79" s="268"/>
      <c r="F79" s="158"/>
      <c r="G79" s="173"/>
    </row>
    <row r="80" spans="1:7" x14ac:dyDescent="0.25">
      <c r="A80" s="262" t="s">
        <v>359</v>
      </c>
      <c r="B80" s="263"/>
      <c r="C80" s="263"/>
      <c r="D80" s="264"/>
      <c r="E80" s="269"/>
      <c r="F80" s="270"/>
    </row>
  </sheetData>
  <mergeCells count="20">
    <mergeCell ref="A44:E44"/>
    <mergeCell ref="A50:E50"/>
    <mergeCell ref="A5:F5"/>
    <mergeCell ref="A1:F1"/>
    <mergeCell ref="A40:E40"/>
    <mergeCell ref="A28:E28"/>
    <mergeCell ref="A14:E14"/>
    <mergeCell ref="A80:D80"/>
    <mergeCell ref="A68:E68"/>
    <mergeCell ref="A65:E65"/>
    <mergeCell ref="A59:E59"/>
    <mergeCell ref="A54:E54"/>
    <mergeCell ref="D78:E78"/>
    <mergeCell ref="D79:E79"/>
    <mergeCell ref="A69:E69"/>
    <mergeCell ref="A74:E74"/>
    <mergeCell ref="E80:F80"/>
    <mergeCell ref="D76:E76"/>
    <mergeCell ref="D77:E77"/>
    <mergeCell ref="A72:F72"/>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99F51-D6E8-4C9A-85DB-3821E2AA9F2C}">
  <dimension ref="A1:F163"/>
  <sheetViews>
    <sheetView workbookViewId="0">
      <selection activeCell="B34" sqref="B34"/>
    </sheetView>
  </sheetViews>
  <sheetFormatPr baseColWidth="10" defaultRowHeight="14.4" x14ac:dyDescent="0.3"/>
  <cols>
    <col min="1" max="1" width="6.88671875" customWidth="1"/>
    <col min="2" max="2" width="66.5546875" customWidth="1"/>
    <col min="3" max="3" width="10.5546875" bestFit="1" customWidth="1"/>
    <col min="4" max="4" width="11.6640625" bestFit="1" customWidth="1"/>
    <col min="5" max="5" width="13.88671875" customWidth="1"/>
    <col min="6" max="6" width="18.33203125" customWidth="1"/>
  </cols>
  <sheetData>
    <row r="1" spans="1:6" ht="54.75" customHeight="1" x14ac:dyDescent="0.3">
      <c r="A1" s="257" t="s">
        <v>334</v>
      </c>
      <c r="B1" s="257"/>
      <c r="C1" s="257"/>
      <c r="D1" s="257"/>
      <c r="E1" s="257"/>
      <c r="F1" s="257"/>
    </row>
    <row r="2" spans="1:6" ht="15.6" x14ac:dyDescent="0.3">
      <c r="A2" s="37"/>
      <c r="B2" s="38"/>
      <c r="C2" s="38"/>
      <c r="D2" s="38"/>
      <c r="E2" s="38"/>
      <c r="F2" s="39"/>
    </row>
    <row r="3" spans="1:6" ht="40.200000000000003" customHeight="1" x14ac:dyDescent="0.3">
      <c r="A3" s="41" t="s">
        <v>0</v>
      </c>
      <c r="B3" s="42" t="s">
        <v>1</v>
      </c>
      <c r="C3" s="43" t="s">
        <v>2</v>
      </c>
      <c r="D3" s="44" t="s">
        <v>3</v>
      </c>
      <c r="E3" s="206" t="s">
        <v>357</v>
      </c>
      <c r="F3" s="206" t="s">
        <v>358</v>
      </c>
    </row>
    <row r="5" spans="1:6" ht="15.6" x14ac:dyDescent="0.3">
      <c r="A5" s="234" t="s">
        <v>314</v>
      </c>
      <c r="B5" s="251"/>
      <c r="C5" s="251"/>
      <c r="D5" s="251"/>
      <c r="E5" s="251"/>
      <c r="F5" s="252"/>
    </row>
    <row r="6" spans="1:6" x14ac:dyDescent="0.3">
      <c r="A6" s="41" t="s">
        <v>0</v>
      </c>
      <c r="B6" s="42" t="s">
        <v>1</v>
      </c>
      <c r="C6" s="43" t="s">
        <v>2</v>
      </c>
      <c r="D6" s="44" t="s">
        <v>3</v>
      </c>
      <c r="E6" s="43" t="s">
        <v>4</v>
      </c>
      <c r="F6" s="45" t="s">
        <v>5</v>
      </c>
    </row>
    <row r="7" spans="1:6" x14ac:dyDescent="0.3">
      <c r="A7" s="64" t="s">
        <v>190</v>
      </c>
      <c r="B7" s="258" t="s">
        <v>30</v>
      </c>
      <c r="C7" s="258"/>
      <c r="D7" s="258"/>
      <c r="E7" s="258"/>
      <c r="F7" s="258"/>
    </row>
    <row r="8" spans="1:6" x14ac:dyDescent="0.3">
      <c r="A8" s="68" t="s">
        <v>292</v>
      </c>
      <c r="B8" s="69" t="s">
        <v>192</v>
      </c>
      <c r="C8" s="68" t="s">
        <v>10</v>
      </c>
      <c r="D8" s="65">
        <f>0.9*0.9*1*6</f>
        <v>4.8600000000000003</v>
      </c>
      <c r="E8" s="70"/>
      <c r="F8" s="71"/>
    </row>
    <row r="9" spans="1:6" x14ac:dyDescent="0.3">
      <c r="A9" s="68" t="s">
        <v>191</v>
      </c>
      <c r="B9" s="69" t="s">
        <v>193</v>
      </c>
      <c r="C9" s="68" t="s">
        <v>10</v>
      </c>
      <c r="D9" s="65">
        <f>1*1*1*3</f>
        <v>3</v>
      </c>
      <c r="E9" s="70"/>
      <c r="F9" s="71"/>
    </row>
    <row r="10" spans="1:6" x14ac:dyDescent="0.3">
      <c r="A10" s="68" t="s">
        <v>194</v>
      </c>
      <c r="B10" s="69" t="s">
        <v>88</v>
      </c>
      <c r="C10" s="68" t="s">
        <v>10</v>
      </c>
      <c r="D10" s="65">
        <f>35.7*0.3*0.8*1.1</f>
        <v>9.424800000000003</v>
      </c>
      <c r="E10" s="70"/>
      <c r="F10" s="71"/>
    </row>
    <row r="11" spans="1:6" x14ac:dyDescent="0.3">
      <c r="A11" s="68" t="s">
        <v>195</v>
      </c>
      <c r="B11" s="69" t="s">
        <v>89</v>
      </c>
      <c r="C11" s="68" t="s">
        <v>10</v>
      </c>
      <c r="D11" s="65">
        <f>SUM(D15:D16,D19,D18,D22,D17)-SUM(D8:D10)</f>
        <v>16.854824999999998</v>
      </c>
      <c r="E11" s="70"/>
      <c r="F11" s="71"/>
    </row>
    <row r="12" spans="1:6" x14ac:dyDescent="0.3">
      <c r="A12" s="68" t="s">
        <v>196</v>
      </c>
      <c r="B12" s="69" t="s">
        <v>90</v>
      </c>
      <c r="C12" s="68" t="s">
        <v>10</v>
      </c>
      <c r="D12" s="65">
        <f>29.7*0.45</f>
        <v>13.365</v>
      </c>
      <c r="E12" s="70"/>
      <c r="F12" s="71"/>
    </row>
    <row r="13" spans="1:6" x14ac:dyDescent="0.3">
      <c r="A13" s="66"/>
      <c r="B13" s="228" t="s">
        <v>11</v>
      </c>
      <c r="C13" s="229"/>
      <c r="D13" s="229"/>
      <c r="E13" s="230"/>
      <c r="F13" s="67"/>
    </row>
    <row r="14" spans="1:6" x14ac:dyDescent="0.3">
      <c r="A14" s="64" t="s">
        <v>197</v>
      </c>
      <c r="B14" s="259" t="s">
        <v>171</v>
      </c>
      <c r="C14" s="260"/>
      <c r="D14" s="260"/>
      <c r="E14" s="260"/>
      <c r="F14" s="261"/>
    </row>
    <row r="15" spans="1:6" x14ac:dyDescent="0.3">
      <c r="A15" s="68" t="s">
        <v>198</v>
      </c>
      <c r="B15" s="69" t="s">
        <v>199</v>
      </c>
      <c r="C15" s="68" t="s">
        <v>10</v>
      </c>
      <c r="D15" s="65">
        <f>(0.85*0.85*0.05)*6</f>
        <v>0.21675</v>
      </c>
      <c r="E15" s="70"/>
      <c r="F15" s="71"/>
    </row>
    <row r="16" spans="1:6" x14ac:dyDescent="0.3">
      <c r="A16" s="68" t="s">
        <v>200</v>
      </c>
      <c r="B16" s="69" t="s">
        <v>201</v>
      </c>
      <c r="C16" s="68" t="s">
        <v>10</v>
      </c>
      <c r="D16" s="65">
        <f>(0.95*0.95*0.05)*3</f>
        <v>0.135375</v>
      </c>
      <c r="E16" s="70"/>
      <c r="F16" s="71"/>
    </row>
    <row r="17" spans="1:6" x14ac:dyDescent="0.3">
      <c r="A17" s="68" t="s">
        <v>202</v>
      </c>
      <c r="B17" s="69" t="s">
        <v>203</v>
      </c>
      <c r="C17" s="68" t="s">
        <v>10</v>
      </c>
      <c r="D17" s="65">
        <f>37.5*0.05*0.3</f>
        <v>0.5625</v>
      </c>
      <c r="E17" s="70"/>
      <c r="F17" s="71"/>
    </row>
    <row r="18" spans="1:6" x14ac:dyDescent="0.3">
      <c r="A18" s="68" t="s">
        <v>204</v>
      </c>
      <c r="B18" s="69" t="s">
        <v>205</v>
      </c>
      <c r="C18" s="68" t="s">
        <v>10</v>
      </c>
      <c r="D18" s="65">
        <f>35.7*0.15*0.3</f>
        <v>1.6065</v>
      </c>
      <c r="E18" s="70"/>
      <c r="F18" s="71"/>
    </row>
    <row r="19" spans="1:6" x14ac:dyDescent="0.3">
      <c r="A19" s="68" t="s">
        <v>206</v>
      </c>
      <c r="B19" s="69" t="s">
        <v>207</v>
      </c>
      <c r="C19" s="68" t="s">
        <v>10</v>
      </c>
      <c r="D19" s="65">
        <f>0.15*0.2*0.9*3+0.15*0.15*0.9*6</f>
        <v>0.20250000000000001</v>
      </c>
      <c r="E19" s="70"/>
      <c r="F19" s="71"/>
    </row>
    <row r="20" spans="1:6" x14ac:dyDescent="0.3">
      <c r="A20" s="68" t="s">
        <v>208</v>
      </c>
      <c r="B20" s="69" t="s">
        <v>209</v>
      </c>
      <c r="C20" s="68" t="s">
        <v>10</v>
      </c>
      <c r="D20" s="65">
        <f>29.7*0.08</f>
        <v>2.3759999999999999</v>
      </c>
      <c r="E20" s="70"/>
      <c r="F20" s="71"/>
    </row>
    <row r="21" spans="1:6" x14ac:dyDescent="0.3">
      <c r="A21" s="64" t="s">
        <v>210</v>
      </c>
      <c r="B21" s="259" t="s">
        <v>280</v>
      </c>
      <c r="C21" s="260"/>
      <c r="D21" s="260"/>
      <c r="E21" s="260"/>
      <c r="F21" s="261"/>
    </row>
    <row r="22" spans="1:6" x14ac:dyDescent="0.3">
      <c r="A22" s="68" t="s">
        <v>204</v>
      </c>
      <c r="B22" s="69" t="s">
        <v>211</v>
      </c>
      <c r="C22" s="68" t="s">
        <v>9</v>
      </c>
      <c r="D22" s="65">
        <f>35.7*0.8*1.1</f>
        <v>31.416000000000004</v>
      </c>
      <c r="E22" s="70"/>
      <c r="F22" s="71"/>
    </row>
    <row r="23" spans="1:6" x14ac:dyDescent="0.3">
      <c r="A23" s="68" t="s">
        <v>206</v>
      </c>
      <c r="B23" s="69" t="s">
        <v>212</v>
      </c>
      <c r="C23" s="68" t="s">
        <v>10</v>
      </c>
      <c r="D23" s="65">
        <f>29.7*0.05</f>
        <v>1.4850000000000001</v>
      </c>
      <c r="E23" s="70"/>
      <c r="F23" s="71"/>
    </row>
    <row r="24" spans="1:6" x14ac:dyDescent="0.3">
      <c r="A24" s="68" t="s">
        <v>208</v>
      </c>
      <c r="B24" s="69" t="s">
        <v>213</v>
      </c>
      <c r="C24" s="68" t="s">
        <v>10</v>
      </c>
      <c r="D24" s="65">
        <f>0.1</f>
        <v>0.1</v>
      </c>
      <c r="E24" s="70"/>
      <c r="F24" s="71"/>
    </row>
    <row r="25" spans="1:6" x14ac:dyDescent="0.3">
      <c r="A25" s="68" t="s">
        <v>214</v>
      </c>
      <c r="B25" s="69" t="s">
        <v>215</v>
      </c>
      <c r="C25" s="68" t="s">
        <v>10</v>
      </c>
      <c r="D25" s="65">
        <f>(0.8*0.8*0.3)*6</f>
        <v>1.1520000000000001</v>
      </c>
      <c r="E25" s="70"/>
      <c r="F25" s="73"/>
    </row>
    <row r="26" spans="1:6" x14ac:dyDescent="0.3">
      <c r="A26" s="68" t="s">
        <v>216</v>
      </c>
      <c r="B26" s="69" t="s">
        <v>217</v>
      </c>
      <c r="C26" s="68" t="s">
        <v>10</v>
      </c>
      <c r="D26" s="65">
        <f>(0.9*0.9*0.3)*3</f>
        <v>0.72899999999999998</v>
      </c>
      <c r="E26" s="70"/>
      <c r="F26" s="73"/>
    </row>
    <row r="27" spans="1:6" x14ac:dyDescent="0.3">
      <c r="A27" s="74"/>
      <c r="B27" s="228" t="s">
        <v>218</v>
      </c>
      <c r="C27" s="229"/>
      <c r="D27" s="229"/>
      <c r="E27" s="230"/>
      <c r="F27" s="67"/>
    </row>
    <row r="28" spans="1:6" x14ac:dyDescent="0.3">
      <c r="A28" s="64" t="s">
        <v>219</v>
      </c>
      <c r="B28" s="258" t="s">
        <v>105</v>
      </c>
      <c r="C28" s="258"/>
      <c r="D28" s="258"/>
      <c r="E28" s="258"/>
      <c r="F28" s="258"/>
    </row>
    <row r="29" spans="1:6" x14ac:dyDescent="0.3">
      <c r="A29" s="68" t="s">
        <v>220</v>
      </c>
      <c r="B29" s="69" t="s">
        <v>106</v>
      </c>
      <c r="C29" s="68" t="s">
        <v>10</v>
      </c>
      <c r="D29" s="65">
        <f>0.15*0.2*3.2*3+0.15*0.15*3.2*6</f>
        <v>0.72</v>
      </c>
      <c r="E29" s="70"/>
      <c r="F29" s="73"/>
    </row>
    <row r="30" spans="1:6" x14ac:dyDescent="0.3">
      <c r="A30" s="68" t="s">
        <v>221</v>
      </c>
      <c r="B30" s="69" t="s">
        <v>222</v>
      </c>
      <c r="C30" s="68" t="s">
        <v>10</v>
      </c>
      <c r="D30" s="65">
        <f>35.7*0.15*0.15</f>
        <v>0.80325000000000002</v>
      </c>
      <c r="E30" s="70"/>
      <c r="F30" s="73"/>
    </row>
    <row r="31" spans="1:6" x14ac:dyDescent="0.3">
      <c r="A31" s="68" t="s">
        <v>223</v>
      </c>
      <c r="B31" s="69" t="s">
        <v>224</v>
      </c>
      <c r="C31" s="68" t="s">
        <v>10</v>
      </c>
      <c r="D31" s="75">
        <f>(4*0.2*0.2)</f>
        <v>0.16000000000000003</v>
      </c>
      <c r="E31" s="70"/>
      <c r="F31" s="73"/>
    </row>
    <row r="32" spans="1:6" x14ac:dyDescent="0.3">
      <c r="A32" s="68" t="s">
        <v>225</v>
      </c>
      <c r="B32" s="69" t="s">
        <v>226</v>
      </c>
      <c r="C32" s="68" t="s">
        <v>10</v>
      </c>
      <c r="D32" s="75">
        <f>35.7*0.15*0.4</f>
        <v>2.1420000000000003</v>
      </c>
      <c r="E32" s="70"/>
      <c r="F32" s="73"/>
    </row>
    <row r="33" spans="1:6" x14ac:dyDescent="0.3">
      <c r="A33" s="68" t="s">
        <v>227</v>
      </c>
      <c r="B33" s="69" t="s">
        <v>110</v>
      </c>
      <c r="C33" s="68" t="s">
        <v>10</v>
      </c>
      <c r="D33" s="75">
        <f>6.45*5.3*0.05</f>
        <v>1.7092500000000002</v>
      </c>
      <c r="E33" s="70"/>
      <c r="F33" s="73"/>
    </row>
    <row r="34" spans="1:6" x14ac:dyDescent="0.3">
      <c r="A34" s="68" t="s">
        <v>228</v>
      </c>
      <c r="B34" s="76" t="s">
        <v>229</v>
      </c>
      <c r="C34" s="77" t="s">
        <v>10</v>
      </c>
      <c r="D34" s="75">
        <f>0.28</f>
        <v>0.28000000000000003</v>
      </c>
      <c r="E34" s="70"/>
      <c r="F34" s="73"/>
    </row>
    <row r="35" spans="1:6" x14ac:dyDescent="0.3">
      <c r="A35" s="78" t="s">
        <v>230</v>
      </c>
      <c r="B35" s="79" t="s">
        <v>231</v>
      </c>
      <c r="C35" s="68"/>
      <c r="D35" s="75"/>
      <c r="E35" s="70"/>
      <c r="F35" s="73"/>
    </row>
    <row r="36" spans="1:6" x14ac:dyDescent="0.3">
      <c r="A36" s="68" t="s">
        <v>232</v>
      </c>
      <c r="B36" s="69" t="s">
        <v>150</v>
      </c>
      <c r="C36" s="68" t="s">
        <v>22</v>
      </c>
      <c r="D36" s="75">
        <v>29.7</v>
      </c>
      <c r="E36" s="70"/>
      <c r="F36" s="73"/>
    </row>
    <row r="37" spans="1:6" x14ac:dyDescent="0.3">
      <c r="A37" s="74"/>
      <c r="B37" s="228" t="s">
        <v>233</v>
      </c>
      <c r="C37" s="229"/>
      <c r="D37" s="229"/>
      <c r="E37" s="230"/>
      <c r="F37" s="67"/>
    </row>
    <row r="38" spans="1:6" x14ac:dyDescent="0.3">
      <c r="A38" s="64" t="s">
        <v>234</v>
      </c>
      <c r="B38" s="258" t="s">
        <v>116</v>
      </c>
      <c r="C38" s="258"/>
      <c r="D38" s="258"/>
      <c r="E38" s="258"/>
      <c r="F38" s="258"/>
    </row>
    <row r="39" spans="1:6" x14ac:dyDescent="0.3">
      <c r="A39" s="68" t="s">
        <v>235</v>
      </c>
      <c r="B39" s="69" t="s">
        <v>236</v>
      </c>
      <c r="C39" s="68" t="s">
        <v>9</v>
      </c>
      <c r="D39" s="75">
        <f>35.7*3.2+11.75*0.6</f>
        <v>121.29</v>
      </c>
      <c r="E39" s="70"/>
      <c r="F39" s="73"/>
    </row>
    <row r="40" spans="1:6" x14ac:dyDescent="0.3">
      <c r="A40" s="68" t="s">
        <v>237</v>
      </c>
      <c r="B40" s="69" t="s">
        <v>238</v>
      </c>
      <c r="C40" s="68" t="s">
        <v>25</v>
      </c>
      <c r="D40" s="75">
        <v>4</v>
      </c>
      <c r="E40" s="70"/>
      <c r="F40" s="73"/>
    </row>
    <row r="41" spans="1:6" x14ac:dyDescent="0.3">
      <c r="A41" s="74"/>
      <c r="B41" s="228" t="s">
        <v>239</v>
      </c>
      <c r="C41" s="229"/>
      <c r="D41" s="229"/>
      <c r="E41" s="230"/>
      <c r="F41" s="67"/>
    </row>
    <row r="42" spans="1:6" x14ac:dyDescent="0.3">
      <c r="A42" s="64" t="s">
        <v>240</v>
      </c>
      <c r="B42" s="258" t="s">
        <v>120</v>
      </c>
      <c r="C42" s="258"/>
      <c r="D42" s="258"/>
      <c r="E42" s="258"/>
      <c r="F42" s="258"/>
    </row>
    <row r="43" spans="1:6" x14ac:dyDescent="0.3">
      <c r="A43" s="68" t="s">
        <v>241</v>
      </c>
      <c r="B43" s="69" t="s">
        <v>242</v>
      </c>
      <c r="C43" s="68" t="s">
        <v>9</v>
      </c>
      <c r="D43" s="75">
        <f>114.24</f>
        <v>114.24</v>
      </c>
      <c r="E43" s="70"/>
      <c r="F43" s="73"/>
    </row>
    <row r="44" spans="1:6" x14ac:dyDescent="0.3">
      <c r="A44" s="68" t="s">
        <v>243</v>
      </c>
      <c r="B44" s="69" t="s">
        <v>244</v>
      </c>
      <c r="C44" s="68" t="s">
        <v>9</v>
      </c>
      <c r="D44" s="75">
        <f>(6.3+5.3)*2*4.1</f>
        <v>95.11999999999999</v>
      </c>
      <c r="E44" s="70"/>
      <c r="F44" s="73"/>
    </row>
    <row r="45" spans="1:6" x14ac:dyDescent="0.3">
      <c r="A45" s="68" t="s">
        <v>245</v>
      </c>
      <c r="B45" s="69" t="s">
        <v>123</v>
      </c>
      <c r="C45" s="68" t="s">
        <v>9</v>
      </c>
      <c r="D45" s="75">
        <v>29.7</v>
      </c>
      <c r="E45" s="70"/>
      <c r="F45" s="73"/>
    </row>
    <row r="46" spans="1:6" x14ac:dyDescent="0.3">
      <c r="A46" s="74"/>
      <c r="B46" s="228" t="s">
        <v>246</v>
      </c>
      <c r="C46" s="229"/>
      <c r="D46" s="229"/>
      <c r="E46" s="230"/>
      <c r="F46" s="67"/>
    </row>
    <row r="47" spans="1:6" x14ac:dyDescent="0.3">
      <c r="A47" s="64" t="s">
        <v>247</v>
      </c>
      <c r="B47" s="258" t="s">
        <v>281</v>
      </c>
      <c r="C47" s="258"/>
      <c r="D47" s="258"/>
      <c r="E47" s="258"/>
      <c r="F47" s="258"/>
    </row>
    <row r="48" spans="1:6" x14ac:dyDescent="0.3">
      <c r="A48" s="68" t="s">
        <v>248</v>
      </c>
      <c r="B48" s="69" t="s">
        <v>249</v>
      </c>
      <c r="C48" s="68" t="s">
        <v>9</v>
      </c>
      <c r="D48" s="75">
        <v>34.74</v>
      </c>
      <c r="E48" s="70"/>
      <c r="F48" s="73"/>
    </row>
    <row r="49" spans="1:6" x14ac:dyDescent="0.3">
      <c r="A49" s="68" t="s">
        <v>250</v>
      </c>
      <c r="B49" s="76" t="s">
        <v>27</v>
      </c>
      <c r="C49" s="68" t="s">
        <v>48</v>
      </c>
      <c r="D49" s="75">
        <f>(6.15+5.3)</f>
        <v>11.45</v>
      </c>
      <c r="E49" s="70"/>
      <c r="F49" s="73"/>
    </row>
    <row r="50" spans="1:6" x14ac:dyDescent="0.3">
      <c r="A50" s="74"/>
      <c r="B50" s="219" t="s">
        <v>251</v>
      </c>
      <c r="C50" s="220"/>
      <c r="D50" s="220"/>
      <c r="E50" s="221"/>
      <c r="F50" s="67"/>
    </row>
    <row r="51" spans="1:6" x14ac:dyDescent="0.3">
      <c r="A51" s="64" t="s">
        <v>252</v>
      </c>
      <c r="B51" s="258" t="s">
        <v>127</v>
      </c>
      <c r="C51" s="258"/>
      <c r="D51" s="258"/>
      <c r="E51" s="258"/>
      <c r="F51" s="258"/>
    </row>
    <row r="52" spans="1:6" ht="27.6" x14ac:dyDescent="0.3">
      <c r="A52" s="68" t="s">
        <v>253</v>
      </c>
      <c r="B52" s="76" t="s">
        <v>254</v>
      </c>
      <c r="C52" s="77" t="s">
        <v>25</v>
      </c>
      <c r="D52" s="75">
        <v>1</v>
      </c>
      <c r="E52" s="70"/>
      <c r="F52" s="80"/>
    </row>
    <row r="53" spans="1:6" ht="27.6" x14ac:dyDescent="0.3">
      <c r="A53" s="68" t="s">
        <v>255</v>
      </c>
      <c r="B53" s="76" t="s">
        <v>256</v>
      </c>
      <c r="C53" s="77" t="s">
        <v>25</v>
      </c>
      <c r="D53" s="75">
        <v>2</v>
      </c>
      <c r="E53" s="70"/>
      <c r="F53" s="80"/>
    </row>
    <row r="54" spans="1:6" ht="27.6" x14ac:dyDescent="0.3">
      <c r="A54" s="68" t="s">
        <v>257</v>
      </c>
      <c r="B54" s="76" t="s">
        <v>258</v>
      </c>
      <c r="C54" s="77" t="s">
        <v>25</v>
      </c>
      <c r="D54" s="75">
        <v>1</v>
      </c>
      <c r="E54" s="70"/>
      <c r="F54" s="80"/>
    </row>
    <row r="55" spans="1:6" ht="27.6" x14ac:dyDescent="0.3">
      <c r="A55" s="68" t="s">
        <v>259</v>
      </c>
      <c r="B55" s="76" t="s">
        <v>260</v>
      </c>
      <c r="C55" s="77" t="s">
        <v>25</v>
      </c>
      <c r="D55" s="75">
        <v>3</v>
      </c>
      <c r="E55" s="70"/>
      <c r="F55" s="80"/>
    </row>
    <row r="56" spans="1:6" x14ac:dyDescent="0.3">
      <c r="A56" s="74"/>
      <c r="B56" s="219" t="s">
        <v>261</v>
      </c>
      <c r="C56" s="220"/>
      <c r="D56" s="220"/>
      <c r="E56" s="221"/>
      <c r="F56" s="67"/>
    </row>
    <row r="57" spans="1:6" x14ac:dyDescent="0.3">
      <c r="A57" s="64" t="s">
        <v>262</v>
      </c>
      <c r="B57" s="258" t="s">
        <v>130</v>
      </c>
      <c r="C57" s="258"/>
      <c r="D57" s="258"/>
      <c r="E57" s="258"/>
      <c r="F57" s="258"/>
    </row>
    <row r="58" spans="1:6" x14ac:dyDescent="0.3">
      <c r="A58" s="68" t="s">
        <v>263</v>
      </c>
      <c r="B58" s="69" t="s">
        <v>132</v>
      </c>
      <c r="C58" s="68" t="s">
        <v>9</v>
      </c>
      <c r="D58" s="75">
        <f>SUM(D59:D60)</f>
        <v>143.94</v>
      </c>
      <c r="E58" s="70"/>
      <c r="F58" s="73"/>
    </row>
    <row r="59" spans="1:6" x14ac:dyDescent="0.3">
      <c r="A59" s="68" t="s">
        <v>264</v>
      </c>
      <c r="B59" s="69" t="s">
        <v>265</v>
      </c>
      <c r="C59" s="68" t="s">
        <v>9</v>
      </c>
      <c r="D59" s="75">
        <f>+D64</f>
        <v>29.7</v>
      </c>
      <c r="E59" s="70"/>
      <c r="F59" s="73"/>
    </row>
    <row r="60" spans="1:6" x14ac:dyDescent="0.3">
      <c r="A60" s="68" t="s">
        <v>266</v>
      </c>
      <c r="B60" s="69" t="s">
        <v>267</v>
      </c>
      <c r="C60" s="68" t="s">
        <v>9</v>
      </c>
      <c r="D60" s="75">
        <f>114.24</f>
        <v>114.24</v>
      </c>
      <c r="E60" s="70"/>
      <c r="F60" s="73"/>
    </row>
    <row r="61" spans="1:6" x14ac:dyDescent="0.3">
      <c r="A61" s="68" t="s">
        <v>268</v>
      </c>
      <c r="B61" s="69" t="s">
        <v>269</v>
      </c>
      <c r="C61" s="68" t="s">
        <v>9</v>
      </c>
      <c r="D61" s="75">
        <f>D44</f>
        <v>95.11999999999999</v>
      </c>
      <c r="E61" s="70"/>
      <c r="F61" s="73"/>
    </row>
    <row r="62" spans="1:6" x14ac:dyDescent="0.3">
      <c r="A62" s="66"/>
      <c r="B62" s="219" t="s">
        <v>270</v>
      </c>
      <c r="C62" s="220"/>
      <c r="D62" s="220"/>
      <c r="E62" s="221"/>
      <c r="F62" s="67"/>
    </row>
    <row r="63" spans="1:6" x14ac:dyDescent="0.3">
      <c r="A63" s="64" t="s">
        <v>262</v>
      </c>
      <c r="B63" s="258" t="s">
        <v>275</v>
      </c>
      <c r="C63" s="258"/>
      <c r="D63" s="258"/>
      <c r="E63" s="258"/>
      <c r="F63" s="258"/>
    </row>
    <row r="64" spans="1:6" x14ac:dyDescent="0.3">
      <c r="A64" s="68" t="s">
        <v>263</v>
      </c>
      <c r="B64" s="4" t="s">
        <v>271</v>
      </c>
      <c r="C64" s="81" t="s">
        <v>48</v>
      </c>
      <c r="D64" s="82">
        <f>20+5+4.7</f>
        <v>29.7</v>
      </c>
      <c r="E64" s="22"/>
      <c r="F64" s="83"/>
    </row>
    <row r="65" spans="1:6" x14ac:dyDescent="0.3">
      <c r="A65" s="68" t="s">
        <v>264</v>
      </c>
      <c r="B65" s="4" t="s">
        <v>272</v>
      </c>
      <c r="C65" s="81" t="s">
        <v>48</v>
      </c>
      <c r="D65" s="82">
        <v>35.700000000000003</v>
      </c>
      <c r="E65" s="22"/>
      <c r="F65" s="83"/>
    </row>
    <row r="66" spans="1:6" x14ac:dyDescent="0.3">
      <c r="A66" s="66"/>
      <c r="B66" s="219" t="s">
        <v>273</v>
      </c>
      <c r="C66" s="220"/>
      <c r="D66" s="220"/>
      <c r="E66" s="221"/>
      <c r="F66" s="67"/>
    </row>
    <row r="67" spans="1:6" x14ac:dyDescent="0.3">
      <c r="A67" s="64" t="s">
        <v>350</v>
      </c>
      <c r="B67" s="218" t="s">
        <v>351</v>
      </c>
      <c r="C67" s="218"/>
      <c r="D67" s="218"/>
      <c r="E67" s="218"/>
      <c r="F67" s="218"/>
    </row>
    <row r="68" spans="1:6" ht="69" x14ac:dyDescent="0.3">
      <c r="A68" s="77" t="s">
        <v>352</v>
      </c>
      <c r="B68" s="2" t="s">
        <v>353</v>
      </c>
      <c r="C68" s="81" t="s">
        <v>7</v>
      </c>
      <c r="D68" s="82">
        <v>1</v>
      </c>
      <c r="E68" s="22"/>
      <c r="F68" s="162"/>
    </row>
    <row r="69" spans="1:6" x14ac:dyDescent="0.3">
      <c r="A69" s="219" t="s">
        <v>354</v>
      </c>
      <c r="B69" s="220"/>
      <c r="C69" s="220"/>
      <c r="D69" s="220"/>
      <c r="E69" s="221"/>
      <c r="F69" s="205"/>
    </row>
    <row r="70" spans="1:6" ht="17.399999999999999" x14ac:dyDescent="0.3">
      <c r="A70" s="240" t="s">
        <v>282</v>
      </c>
      <c r="B70" s="241"/>
      <c r="C70" s="241"/>
      <c r="D70" s="241"/>
      <c r="E70" s="242"/>
      <c r="F70" s="84"/>
    </row>
    <row r="71" spans="1:6" ht="17.399999999999999" x14ac:dyDescent="0.3">
      <c r="A71" s="189"/>
      <c r="B71" s="190"/>
      <c r="C71" s="190"/>
      <c r="D71" s="190"/>
      <c r="E71" s="190"/>
      <c r="F71" s="191"/>
    </row>
    <row r="72" spans="1:6" ht="17.399999999999999" x14ac:dyDescent="0.3">
      <c r="A72" s="189"/>
      <c r="B72" s="190"/>
      <c r="C72" s="190"/>
      <c r="D72" s="190"/>
      <c r="E72" s="190"/>
      <c r="F72" s="191"/>
    </row>
    <row r="73" spans="1:6" x14ac:dyDescent="0.3">
      <c r="A73" s="48"/>
      <c r="B73" s="85"/>
      <c r="C73" s="86"/>
      <c r="D73" s="85"/>
      <c r="E73" s="87"/>
      <c r="F73" s="88"/>
    </row>
    <row r="74" spans="1:6" ht="15.6" x14ac:dyDescent="0.3">
      <c r="A74" s="234" t="s">
        <v>315</v>
      </c>
      <c r="B74" s="251"/>
      <c r="C74" s="251"/>
      <c r="D74" s="251"/>
      <c r="E74" s="251"/>
      <c r="F74" s="252"/>
    </row>
    <row r="75" spans="1:6" ht="23.25" customHeight="1" x14ac:dyDescent="0.3">
      <c r="A75" s="185" t="s">
        <v>0</v>
      </c>
      <c r="B75" s="181" t="s">
        <v>164</v>
      </c>
      <c r="C75" s="182" t="s">
        <v>290</v>
      </c>
      <c r="D75" s="186" t="s">
        <v>291</v>
      </c>
      <c r="E75" s="183" t="s">
        <v>165</v>
      </c>
      <c r="F75" s="184" t="s">
        <v>166</v>
      </c>
    </row>
    <row r="76" spans="1:6" x14ac:dyDescent="0.3">
      <c r="A76" s="124">
        <v>1</v>
      </c>
      <c r="B76" s="231" t="s">
        <v>30</v>
      </c>
      <c r="C76" s="232"/>
      <c r="D76" s="232"/>
      <c r="E76" s="232"/>
      <c r="F76" s="233"/>
    </row>
    <row r="77" spans="1:6" ht="15.6" x14ac:dyDescent="0.3">
      <c r="A77" s="89" t="s">
        <v>6</v>
      </c>
      <c r="B77" s="90" t="s">
        <v>167</v>
      </c>
      <c r="C77" s="91" t="s">
        <v>298</v>
      </c>
      <c r="D77" s="92">
        <f>(0.6*0.8*25)</f>
        <v>12</v>
      </c>
      <c r="E77" s="93"/>
      <c r="F77" s="94"/>
    </row>
    <row r="78" spans="1:6" ht="15.6" x14ac:dyDescent="0.3">
      <c r="A78" s="89" t="s">
        <v>58</v>
      </c>
      <c r="B78" s="95" t="s">
        <v>168</v>
      </c>
      <c r="C78" s="96" t="s">
        <v>298</v>
      </c>
      <c r="D78" s="97">
        <v>11.8</v>
      </c>
      <c r="E78" s="98"/>
      <c r="F78" s="99"/>
    </row>
    <row r="79" spans="1:6" ht="15.6" x14ac:dyDescent="0.3">
      <c r="A79" s="89" t="s">
        <v>59</v>
      </c>
      <c r="B79" s="95" t="s">
        <v>169</v>
      </c>
      <c r="C79" s="96" t="s">
        <v>298</v>
      </c>
      <c r="D79" s="97">
        <f>68.6*0.45</f>
        <v>30.869999999999997</v>
      </c>
      <c r="E79" s="98"/>
      <c r="F79" s="99"/>
    </row>
    <row r="80" spans="1:6" x14ac:dyDescent="0.3">
      <c r="A80" s="11">
        <v>2</v>
      </c>
      <c r="B80" s="231" t="s">
        <v>170</v>
      </c>
      <c r="C80" s="232"/>
      <c r="D80" s="232"/>
      <c r="E80" s="232"/>
      <c r="F80" s="233"/>
    </row>
    <row r="81" spans="1:6" x14ac:dyDescent="0.3">
      <c r="A81" s="11" t="s">
        <v>8</v>
      </c>
      <c r="B81" s="231" t="s">
        <v>171</v>
      </c>
      <c r="C81" s="232"/>
      <c r="D81" s="232"/>
      <c r="E81" s="232"/>
      <c r="F81" s="233"/>
    </row>
    <row r="82" spans="1:6" ht="15.6" x14ac:dyDescent="0.3">
      <c r="A82" s="89" t="s">
        <v>172</v>
      </c>
      <c r="B82" s="95" t="s">
        <v>173</v>
      </c>
      <c r="C82" s="96" t="s">
        <v>298</v>
      </c>
      <c r="D82" s="97">
        <v>0.313</v>
      </c>
      <c r="E82" s="100"/>
      <c r="F82" s="99"/>
    </row>
    <row r="83" spans="1:6" ht="15.6" x14ac:dyDescent="0.3">
      <c r="A83" s="89" t="s">
        <v>174</v>
      </c>
      <c r="B83" s="95" t="s">
        <v>175</v>
      </c>
      <c r="C83" s="96" t="s">
        <v>298</v>
      </c>
      <c r="D83" s="97">
        <v>0.224</v>
      </c>
      <c r="E83" s="100"/>
      <c r="F83" s="99"/>
    </row>
    <row r="84" spans="1:6" ht="15.6" x14ac:dyDescent="0.3">
      <c r="A84" s="89" t="s">
        <v>176</v>
      </c>
      <c r="B84" s="95" t="s">
        <v>177</v>
      </c>
      <c r="C84" s="96" t="s">
        <v>298</v>
      </c>
      <c r="D84" s="97">
        <v>0.66</v>
      </c>
      <c r="E84" s="100"/>
      <c r="F84" s="99"/>
    </row>
    <row r="85" spans="1:6" ht="15.6" x14ac:dyDescent="0.3">
      <c r="A85" s="89" t="s">
        <v>178</v>
      </c>
      <c r="B85" s="95" t="s">
        <v>179</v>
      </c>
      <c r="C85" s="96" t="s">
        <v>298</v>
      </c>
      <c r="D85" s="97">
        <v>0.105</v>
      </c>
      <c r="E85" s="100"/>
      <c r="F85" s="99"/>
    </row>
    <row r="86" spans="1:6" ht="15.6" x14ac:dyDescent="0.3">
      <c r="A86" s="89" t="s">
        <v>180</v>
      </c>
      <c r="B86" s="95" t="s">
        <v>181</v>
      </c>
      <c r="C86" s="96" t="s">
        <v>298</v>
      </c>
      <c r="D86" s="97">
        <f>68.6*0.08</f>
        <v>5.4879999999999995</v>
      </c>
      <c r="E86" s="100"/>
      <c r="F86" s="99"/>
    </row>
    <row r="87" spans="1:6" x14ac:dyDescent="0.3">
      <c r="A87" s="89" t="s">
        <v>182</v>
      </c>
      <c r="B87" s="101" t="s">
        <v>183</v>
      </c>
      <c r="C87" s="102" t="s">
        <v>9</v>
      </c>
      <c r="D87" s="103">
        <v>17.28</v>
      </c>
      <c r="E87" s="104"/>
      <c r="F87" s="105"/>
    </row>
    <row r="88" spans="1:6" x14ac:dyDescent="0.3">
      <c r="A88" s="11">
        <v>3</v>
      </c>
      <c r="B88" s="231" t="s">
        <v>105</v>
      </c>
      <c r="C88" s="232"/>
      <c r="D88" s="232"/>
      <c r="E88" s="232"/>
      <c r="F88" s="233"/>
    </row>
    <row r="89" spans="1:6" ht="15.6" x14ac:dyDescent="0.3">
      <c r="A89" s="89" t="s">
        <v>12</v>
      </c>
      <c r="B89" s="90" t="s">
        <v>184</v>
      </c>
      <c r="C89" s="91" t="s">
        <v>298</v>
      </c>
      <c r="D89" s="92">
        <v>0.20799999999999999</v>
      </c>
      <c r="E89" s="106"/>
      <c r="F89" s="94"/>
    </row>
    <row r="90" spans="1:6" ht="15.6" x14ac:dyDescent="0.3">
      <c r="A90" s="89" t="s">
        <v>75</v>
      </c>
      <c r="B90" s="101" t="s">
        <v>185</v>
      </c>
      <c r="C90" s="102" t="s">
        <v>298</v>
      </c>
      <c r="D90" s="103">
        <v>0.66</v>
      </c>
      <c r="E90" s="107"/>
      <c r="F90" s="105"/>
    </row>
    <row r="91" spans="1:6" x14ac:dyDescent="0.3">
      <c r="A91" s="11">
        <v>4</v>
      </c>
      <c r="B91" s="231" t="s">
        <v>186</v>
      </c>
      <c r="C91" s="232"/>
      <c r="D91" s="232"/>
      <c r="E91" s="232"/>
      <c r="F91" s="233"/>
    </row>
    <row r="92" spans="1:6" ht="33.75" customHeight="1" x14ac:dyDescent="0.3">
      <c r="A92" s="89" t="s">
        <v>20</v>
      </c>
      <c r="B92" s="188" t="s">
        <v>318</v>
      </c>
      <c r="C92" s="108" t="s">
        <v>9</v>
      </c>
      <c r="D92" s="109">
        <v>7</v>
      </c>
      <c r="E92" s="110"/>
      <c r="F92" s="111"/>
    </row>
    <row r="93" spans="1:6" x14ac:dyDescent="0.3">
      <c r="A93" s="11">
        <v>5</v>
      </c>
      <c r="B93" s="231" t="s">
        <v>187</v>
      </c>
      <c r="C93" s="232"/>
      <c r="D93" s="232"/>
      <c r="E93" s="232"/>
      <c r="F93" s="233"/>
    </row>
    <row r="94" spans="1:6" x14ac:dyDescent="0.3">
      <c r="A94" s="187" t="s">
        <v>23</v>
      </c>
      <c r="B94" s="253" t="s">
        <v>116</v>
      </c>
      <c r="C94" s="254"/>
      <c r="D94" s="254"/>
      <c r="E94" s="254"/>
      <c r="F94" s="255"/>
    </row>
    <row r="95" spans="1:6" x14ac:dyDescent="0.3">
      <c r="A95" s="178"/>
      <c r="B95" s="112" t="s">
        <v>320</v>
      </c>
      <c r="C95" s="113" t="s">
        <v>9</v>
      </c>
      <c r="D95" s="103">
        <v>10.4</v>
      </c>
      <c r="E95" s="107"/>
      <c r="F95" s="105"/>
    </row>
    <row r="96" spans="1:6" x14ac:dyDescent="0.3">
      <c r="A96" s="11" t="s">
        <v>24</v>
      </c>
      <c r="B96" s="231" t="s">
        <v>120</v>
      </c>
      <c r="C96" s="232"/>
      <c r="D96" s="232"/>
      <c r="E96" s="232"/>
      <c r="F96" s="233"/>
    </row>
    <row r="97" spans="1:6" x14ac:dyDescent="0.3">
      <c r="A97" s="256"/>
      <c r="B97" s="114" t="s">
        <v>188</v>
      </c>
      <c r="C97" s="115"/>
      <c r="D97" s="92"/>
      <c r="E97" s="110"/>
      <c r="F97" s="116"/>
    </row>
    <row r="98" spans="1:6" x14ac:dyDescent="0.3">
      <c r="A98" s="256"/>
      <c r="B98" s="112" t="s">
        <v>321</v>
      </c>
      <c r="C98" s="113" t="s">
        <v>9</v>
      </c>
      <c r="D98" s="103">
        <v>22</v>
      </c>
      <c r="E98" s="107"/>
      <c r="F98" s="117"/>
    </row>
    <row r="99" spans="1:6" x14ac:dyDescent="0.3">
      <c r="A99" s="11" t="s">
        <v>31</v>
      </c>
      <c r="B99" s="231" t="s">
        <v>189</v>
      </c>
      <c r="C99" s="232"/>
      <c r="D99" s="232"/>
      <c r="E99" s="232"/>
      <c r="F99" s="233"/>
    </row>
    <row r="100" spans="1:6" x14ac:dyDescent="0.3">
      <c r="A100" s="118"/>
      <c r="B100" s="119" t="s">
        <v>322</v>
      </c>
      <c r="C100" s="115" t="s">
        <v>9</v>
      </c>
      <c r="D100" s="92">
        <v>22</v>
      </c>
      <c r="E100" s="106"/>
      <c r="F100" s="116"/>
    </row>
    <row r="101" spans="1:6" x14ac:dyDescent="0.3">
      <c r="A101" s="48"/>
      <c r="B101" s="47"/>
      <c r="C101" s="47"/>
      <c r="D101" s="47"/>
      <c r="E101" s="47"/>
      <c r="F101" s="49"/>
    </row>
    <row r="102" spans="1:6" ht="17.399999999999999" x14ac:dyDescent="0.3">
      <c r="A102" s="248" t="s">
        <v>283</v>
      </c>
      <c r="B102" s="249"/>
      <c r="C102" s="249"/>
      <c r="D102" s="249"/>
      <c r="E102" s="250"/>
      <c r="F102" s="120"/>
    </row>
    <row r="103" spans="1:6" x14ac:dyDescent="0.3">
      <c r="A103" s="121"/>
      <c r="B103" s="122"/>
      <c r="C103" s="122"/>
      <c r="D103" s="122"/>
      <c r="E103" s="122"/>
      <c r="F103" s="123"/>
    </row>
    <row r="104" spans="1:6" ht="15.6" x14ac:dyDescent="0.3">
      <c r="A104" s="234" t="s">
        <v>316</v>
      </c>
      <c r="B104" s="235"/>
      <c r="C104" s="235"/>
      <c r="D104" s="235"/>
      <c r="E104" s="235"/>
      <c r="F104" s="236"/>
    </row>
    <row r="105" spans="1:6" x14ac:dyDescent="0.3">
      <c r="A105" s="124">
        <v>1</v>
      </c>
      <c r="B105" s="231" t="s">
        <v>30</v>
      </c>
      <c r="C105" s="232"/>
      <c r="D105" s="232"/>
      <c r="E105" s="232"/>
      <c r="F105" s="233"/>
    </row>
    <row r="106" spans="1:6" ht="16.2" x14ac:dyDescent="0.3">
      <c r="A106" s="125" t="s">
        <v>6</v>
      </c>
      <c r="B106" s="126" t="s">
        <v>37</v>
      </c>
      <c r="C106" s="127" t="s">
        <v>299</v>
      </c>
      <c r="D106" s="128">
        <v>18.899999999999999</v>
      </c>
      <c r="E106" s="127"/>
      <c r="F106" s="129"/>
    </row>
    <row r="107" spans="1:6" ht="16.2" x14ac:dyDescent="0.3">
      <c r="A107" s="125" t="s">
        <v>58</v>
      </c>
      <c r="B107" s="130" t="s">
        <v>38</v>
      </c>
      <c r="C107" s="125" t="s">
        <v>299</v>
      </c>
      <c r="D107" s="125">
        <v>0.97199999999999998</v>
      </c>
      <c r="E107" s="125"/>
      <c r="F107" s="80"/>
    </row>
    <row r="108" spans="1:6" ht="16.2" x14ac:dyDescent="0.3">
      <c r="A108" s="125" t="s">
        <v>59</v>
      </c>
      <c r="B108" s="130" t="s">
        <v>39</v>
      </c>
      <c r="C108" s="125" t="s">
        <v>299</v>
      </c>
      <c r="D108" s="131">
        <f>(4.05*0.3*0.55)+(4.2*1*0.3)+(1.6*1.15*0.15)</f>
        <v>2.20425</v>
      </c>
      <c r="E108" s="125"/>
      <c r="F108" s="80"/>
    </row>
    <row r="109" spans="1:6" x14ac:dyDescent="0.3">
      <c r="A109" s="132"/>
      <c r="B109" s="133" t="s">
        <v>68</v>
      </c>
      <c r="C109" s="134"/>
      <c r="D109" s="135"/>
      <c r="E109" s="133"/>
      <c r="F109" s="136"/>
    </row>
    <row r="110" spans="1:6" x14ac:dyDescent="0.3">
      <c r="A110" s="124">
        <v>2</v>
      </c>
      <c r="B110" s="231" t="s">
        <v>171</v>
      </c>
      <c r="C110" s="232"/>
      <c r="D110" s="232"/>
      <c r="E110" s="232"/>
      <c r="F110" s="233"/>
    </row>
    <row r="111" spans="1:6" ht="16.2" x14ac:dyDescent="0.3">
      <c r="A111" s="125" t="s">
        <v>8</v>
      </c>
      <c r="B111" s="126" t="s">
        <v>300</v>
      </c>
      <c r="C111" s="127" t="s">
        <v>299</v>
      </c>
      <c r="D111" s="128">
        <f>(15.25*0.05*0.6+4.2*0.05*0.25)</f>
        <v>0.51</v>
      </c>
      <c r="E111" s="127"/>
      <c r="F111" s="129"/>
    </row>
    <row r="112" spans="1:6" ht="16.2" x14ac:dyDescent="0.3">
      <c r="A112" s="125" t="s">
        <v>60</v>
      </c>
      <c r="B112" s="130" t="s">
        <v>301</v>
      </c>
      <c r="C112" s="125" t="s">
        <v>299</v>
      </c>
      <c r="D112" s="131">
        <f>14.8*0.2</f>
        <v>2.9600000000000004</v>
      </c>
      <c r="E112" s="125"/>
      <c r="F112" s="80"/>
    </row>
    <row r="113" spans="1:6" ht="16.2" x14ac:dyDescent="0.3">
      <c r="A113" s="125" t="s">
        <v>61</v>
      </c>
      <c r="B113" s="130" t="s">
        <v>302</v>
      </c>
      <c r="C113" s="125" t="s">
        <v>299</v>
      </c>
      <c r="D113" s="131">
        <v>1.0169999999999999</v>
      </c>
      <c r="E113" s="125"/>
      <c r="F113" s="80"/>
    </row>
    <row r="114" spans="1:6" ht="16.2" x14ac:dyDescent="0.3">
      <c r="A114" s="125" t="s">
        <v>62</v>
      </c>
      <c r="B114" s="137" t="s">
        <v>303</v>
      </c>
      <c r="C114" s="138" t="s">
        <v>304</v>
      </c>
      <c r="D114" s="138">
        <v>0.12</v>
      </c>
      <c r="E114" s="125"/>
      <c r="F114" s="80"/>
    </row>
    <row r="115" spans="1:6" x14ac:dyDescent="0.3">
      <c r="A115" s="125" t="s">
        <v>63</v>
      </c>
      <c r="B115" s="137" t="s">
        <v>40</v>
      </c>
      <c r="C115" s="138" t="str">
        <f>+C114</f>
        <v>m3</v>
      </c>
      <c r="D115" s="138">
        <f>2.9*1*0.1</f>
        <v>0.28999999999999998</v>
      </c>
      <c r="E115" s="125"/>
      <c r="F115" s="80"/>
    </row>
    <row r="116" spans="1:6" x14ac:dyDescent="0.3">
      <c r="A116" s="125" t="s">
        <v>64</v>
      </c>
      <c r="B116" s="137" t="s">
        <v>41</v>
      </c>
      <c r="C116" s="138" t="str">
        <f>+C118</f>
        <v>m3</v>
      </c>
      <c r="D116" s="139">
        <v>0.19500000000000001</v>
      </c>
      <c r="E116" s="125"/>
      <c r="F116" s="80"/>
    </row>
    <row r="117" spans="1:6" ht="16.2" x14ac:dyDescent="0.3">
      <c r="A117" s="125" t="s">
        <v>65</v>
      </c>
      <c r="B117" s="130" t="s">
        <v>42</v>
      </c>
      <c r="C117" s="125" t="s">
        <v>305</v>
      </c>
      <c r="D117" s="131">
        <f>14.35*1.6+4.05*0.55</f>
        <v>25.1875</v>
      </c>
      <c r="E117" s="125"/>
      <c r="F117" s="80"/>
    </row>
    <row r="118" spans="1:6" ht="27.6" x14ac:dyDescent="0.3">
      <c r="A118" s="125" t="s">
        <v>66</v>
      </c>
      <c r="B118" s="130" t="s">
        <v>84</v>
      </c>
      <c r="C118" s="125" t="s">
        <v>299</v>
      </c>
      <c r="D118" s="125">
        <v>0.84</v>
      </c>
      <c r="E118" s="125"/>
      <c r="F118" s="80"/>
    </row>
    <row r="119" spans="1:6" ht="16.2" x14ac:dyDescent="0.3">
      <c r="A119" s="125" t="s">
        <v>67</v>
      </c>
      <c r="B119" s="130" t="s">
        <v>43</v>
      </c>
      <c r="C119" s="125" t="s">
        <v>305</v>
      </c>
      <c r="D119" s="131">
        <f>19.4*1.6</f>
        <v>31.04</v>
      </c>
      <c r="E119" s="125"/>
      <c r="F119" s="80"/>
    </row>
    <row r="120" spans="1:6" x14ac:dyDescent="0.3">
      <c r="A120" s="132"/>
      <c r="B120" s="140" t="s">
        <v>69</v>
      </c>
      <c r="C120" s="132"/>
      <c r="D120" s="141"/>
      <c r="E120" s="140"/>
      <c r="F120" s="142"/>
    </row>
    <row r="121" spans="1:6" x14ac:dyDescent="0.3">
      <c r="A121" s="124">
        <v>3</v>
      </c>
      <c r="B121" s="231" t="s">
        <v>105</v>
      </c>
      <c r="C121" s="232"/>
      <c r="D121" s="232"/>
      <c r="E121" s="232"/>
      <c r="F121" s="233"/>
    </row>
    <row r="122" spans="1:6" ht="16.2" x14ac:dyDescent="0.3">
      <c r="A122" s="125" t="s">
        <v>12</v>
      </c>
      <c r="B122" s="130" t="s">
        <v>44</v>
      </c>
      <c r="C122" s="125" t="s">
        <v>299</v>
      </c>
      <c r="D122" s="125">
        <v>0.85</v>
      </c>
      <c r="E122" s="125"/>
      <c r="F122" s="80"/>
    </row>
    <row r="123" spans="1:6" ht="16.2" x14ac:dyDescent="0.3">
      <c r="A123" s="125" t="s">
        <v>75</v>
      </c>
      <c r="B123" s="130" t="s">
        <v>45</v>
      </c>
      <c r="C123" s="125" t="s">
        <v>305</v>
      </c>
      <c r="D123" s="131">
        <v>37.11</v>
      </c>
      <c r="E123" s="125"/>
      <c r="F123" s="80"/>
    </row>
    <row r="124" spans="1:6" ht="16.2" x14ac:dyDescent="0.3">
      <c r="A124" s="125" t="s">
        <v>13</v>
      </c>
      <c r="B124" s="130" t="s">
        <v>306</v>
      </c>
      <c r="C124" s="125" t="s">
        <v>299</v>
      </c>
      <c r="D124" s="139">
        <f>0.49+0.2</f>
        <v>0.69</v>
      </c>
      <c r="E124" s="125"/>
      <c r="F124" s="80"/>
    </row>
    <row r="125" spans="1:6" x14ac:dyDescent="0.3">
      <c r="A125" s="132"/>
      <c r="B125" s="140" t="s">
        <v>70</v>
      </c>
      <c r="C125" s="132"/>
      <c r="D125" s="141"/>
      <c r="E125" s="143"/>
      <c r="F125" s="142"/>
    </row>
    <row r="126" spans="1:6" x14ac:dyDescent="0.3">
      <c r="A126" s="124">
        <v>4</v>
      </c>
      <c r="B126" s="231" t="s">
        <v>120</v>
      </c>
      <c r="C126" s="232"/>
      <c r="D126" s="232"/>
      <c r="E126" s="232"/>
      <c r="F126" s="233"/>
    </row>
    <row r="127" spans="1:6" ht="16.2" x14ac:dyDescent="0.3">
      <c r="A127" s="125" t="s">
        <v>20</v>
      </c>
      <c r="B127" s="130" t="s">
        <v>46</v>
      </c>
      <c r="C127" s="125" t="s">
        <v>305</v>
      </c>
      <c r="D127" s="125">
        <f>15.2*2.2</f>
        <v>33.44</v>
      </c>
      <c r="E127" s="125"/>
      <c r="F127" s="80"/>
    </row>
    <row r="128" spans="1:6" ht="16.2" x14ac:dyDescent="0.3">
      <c r="A128" s="125" t="s">
        <v>21</v>
      </c>
      <c r="B128" s="130" t="s">
        <v>47</v>
      </c>
      <c r="C128" s="125" t="s">
        <v>305</v>
      </c>
      <c r="D128" s="125">
        <f>34.21</f>
        <v>34.21</v>
      </c>
      <c r="E128" s="125"/>
      <c r="F128" s="80"/>
    </row>
    <row r="129" spans="1:6" x14ac:dyDescent="0.3">
      <c r="A129" s="132"/>
      <c r="B129" s="140" t="s">
        <v>71</v>
      </c>
      <c r="C129" s="132"/>
      <c r="D129" s="141"/>
      <c r="E129" s="143"/>
      <c r="F129" s="142"/>
    </row>
    <row r="130" spans="1:6" x14ac:dyDescent="0.3">
      <c r="A130" s="124">
        <v>5</v>
      </c>
      <c r="B130" s="231" t="s">
        <v>276</v>
      </c>
      <c r="C130" s="232"/>
      <c r="D130" s="232"/>
      <c r="E130" s="232"/>
      <c r="F130" s="233"/>
    </row>
    <row r="131" spans="1:6" x14ac:dyDescent="0.3">
      <c r="A131" s="125" t="s">
        <v>23</v>
      </c>
      <c r="B131" s="130" t="s">
        <v>152</v>
      </c>
      <c r="C131" s="125" t="s">
        <v>48</v>
      </c>
      <c r="D131" s="125">
        <v>3.6</v>
      </c>
      <c r="E131" s="125"/>
      <c r="F131" s="80"/>
    </row>
    <row r="132" spans="1:6" ht="16.2" x14ac:dyDescent="0.3">
      <c r="A132" s="125" t="s">
        <v>24</v>
      </c>
      <c r="B132" s="130" t="s">
        <v>49</v>
      </c>
      <c r="C132" s="125" t="s">
        <v>305</v>
      </c>
      <c r="D132" s="125">
        <v>4.88</v>
      </c>
      <c r="E132" s="125"/>
      <c r="F132" s="80"/>
    </row>
    <row r="133" spans="1:6" ht="27.6" x14ac:dyDescent="0.3">
      <c r="A133" s="125" t="s">
        <v>31</v>
      </c>
      <c r="B133" s="130" t="s">
        <v>50</v>
      </c>
      <c r="C133" s="125" t="s">
        <v>305</v>
      </c>
      <c r="D133" s="125">
        <v>6.82</v>
      </c>
      <c r="E133" s="125"/>
      <c r="F133" s="80"/>
    </row>
    <row r="134" spans="1:6" x14ac:dyDescent="0.3">
      <c r="A134" s="132"/>
      <c r="B134" s="140" t="s">
        <v>72</v>
      </c>
      <c r="C134" s="132"/>
      <c r="D134" s="144"/>
      <c r="E134" s="143"/>
      <c r="F134" s="142"/>
    </row>
    <row r="135" spans="1:6" x14ac:dyDescent="0.3">
      <c r="A135" s="124">
        <v>6</v>
      </c>
      <c r="B135" s="231" t="s">
        <v>277</v>
      </c>
      <c r="C135" s="232"/>
      <c r="D135" s="232"/>
      <c r="E135" s="232"/>
      <c r="F135" s="233"/>
    </row>
    <row r="136" spans="1:6" ht="27.6" x14ac:dyDescent="0.3">
      <c r="A136" s="125" t="s">
        <v>33</v>
      </c>
      <c r="B136" s="130" t="s">
        <v>51</v>
      </c>
      <c r="C136" s="125" t="s">
        <v>25</v>
      </c>
      <c r="D136" s="125">
        <v>2</v>
      </c>
      <c r="E136" s="125"/>
      <c r="F136" s="80"/>
    </row>
    <row r="137" spans="1:6" ht="27.6" x14ac:dyDescent="0.3">
      <c r="A137" s="125" t="s">
        <v>34</v>
      </c>
      <c r="B137" s="130" t="s">
        <v>52</v>
      </c>
      <c r="C137" s="125" t="s">
        <v>7</v>
      </c>
      <c r="D137" s="125">
        <v>1</v>
      </c>
      <c r="E137" s="125"/>
      <c r="F137" s="80"/>
    </row>
    <row r="138" spans="1:6" x14ac:dyDescent="0.3">
      <c r="A138" s="125" t="s">
        <v>76</v>
      </c>
      <c r="B138" s="130" t="s">
        <v>53</v>
      </c>
      <c r="C138" s="125" t="s">
        <v>25</v>
      </c>
      <c r="D138" s="125">
        <v>1</v>
      </c>
      <c r="E138" s="125"/>
      <c r="F138" s="80"/>
    </row>
    <row r="139" spans="1:6" x14ac:dyDescent="0.3">
      <c r="A139" s="132"/>
      <c r="B139" s="140" t="s">
        <v>73</v>
      </c>
      <c r="C139" s="132"/>
      <c r="D139" s="141"/>
      <c r="E139" s="140"/>
      <c r="F139" s="142"/>
    </row>
    <row r="140" spans="1:6" x14ac:dyDescent="0.3">
      <c r="A140" s="124">
        <v>7</v>
      </c>
      <c r="B140" s="231" t="s">
        <v>278</v>
      </c>
      <c r="C140" s="232"/>
      <c r="D140" s="232"/>
      <c r="E140" s="232"/>
      <c r="F140" s="232"/>
    </row>
    <row r="141" spans="1:6" ht="16.2" x14ac:dyDescent="0.3">
      <c r="A141" s="125" t="s">
        <v>35</v>
      </c>
      <c r="B141" s="130" t="s">
        <v>54</v>
      </c>
      <c r="C141" s="125" t="s">
        <v>305</v>
      </c>
      <c r="D141" s="125">
        <v>8.16</v>
      </c>
      <c r="E141" s="125"/>
      <c r="F141" s="80"/>
    </row>
    <row r="142" spans="1:6" ht="16.2" x14ac:dyDescent="0.3">
      <c r="A142" s="125" t="s">
        <v>36</v>
      </c>
      <c r="B142" s="130" t="s">
        <v>55</v>
      </c>
      <c r="C142" s="125" t="s">
        <v>305</v>
      </c>
      <c r="D142" s="125">
        <v>21.56</v>
      </c>
      <c r="E142" s="125"/>
      <c r="F142" s="80"/>
    </row>
    <row r="143" spans="1:6" ht="16.2" x14ac:dyDescent="0.3">
      <c r="A143" s="125" t="s">
        <v>77</v>
      </c>
      <c r="B143" s="130" t="s">
        <v>56</v>
      </c>
      <c r="C143" s="125" t="s">
        <v>307</v>
      </c>
      <c r="D143" s="125">
        <v>34.26</v>
      </c>
      <c r="E143" s="125"/>
      <c r="F143" s="80"/>
    </row>
    <row r="144" spans="1:6" x14ac:dyDescent="0.3">
      <c r="A144" s="132"/>
      <c r="B144" s="140" t="s">
        <v>74</v>
      </c>
      <c r="C144" s="132"/>
      <c r="D144" s="141"/>
      <c r="E144" s="140"/>
      <c r="F144" s="142"/>
    </row>
    <row r="145" spans="1:6" x14ac:dyDescent="0.3">
      <c r="A145" s="124">
        <v>8</v>
      </c>
      <c r="B145" s="231" t="s">
        <v>279</v>
      </c>
      <c r="C145" s="232"/>
      <c r="D145" s="232"/>
      <c r="E145" s="232"/>
      <c r="F145" s="232"/>
    </row>
    <row r="146" spans="1:6" ht="27.6" x14ac:dyDescent="0.3">
      <c r="A146" s="125" t="s">
        <v>78</v>
      </c>
      <c r="B146" s="130" t="s">
        <v>151</v>
      </c>
      <c r="C146" s="125" t="s">
        <v>48</v>
      </c>
      <c r="D146" s="125">
        <v>5</v>
      </c>
      <c r="E146" s="125"/>
      <c r="F146" s="80"/>
    </row>
    <row r="147" spans="1:6" x14ac:dyDescent="0.3">
      <c r="A147" s="125" t="s">
        <v>79</v>
      </c>
      <c r="B147" s="130" t="s">
        <v>57</v>
      </c>
      <c r="C147" s="125" t="s">
        <v>25</v>
      </c>
      <c r="D147" s="125">
        <v>2</v>
      </c>
      <c r="E147" s="125"/>
      <c r="F147" s="80"/>
    </row>
    <row r="148" spans="1:6" ht="27.6" x14ac:dyDescent="0.3">
      <c r="A148" s="125" t="s">
        <v>80</v>
      </c>
      <c r="B148" s="130" t="s">
        <v>83</v>
      </c>
      <c r="C148" s="125" t="s">
        <v>7</v>
      </c>
      <c r="D148" s="125">
        <v>1</v>
      </c>
      <c r="E148" s="125"/>
      <c r="F148" s="80"/>
    </row>
    <row r="149" spans="1:6" x14ac:dyDescent="0.3">
      <c r="A149" s="125" t="s">
        <v>81</v>
      </c>
      <c r="B149" s="130" t="s">
        <v>161</v>
      </c>
      <c r="C149" s="125" t="s">
        <v>7</v>
      </c>
      <c r="D149" s="125">
        <v>1</v>
      </c>
      <c r="E149" s="125"/>
      <c r="F149" s="80"/>
    </row>
    <row r="150" spans="1:6" x14ac:dyDescent="0.3">
      <c r="A150" s="132"/>
      <c r="B150" s="140" t="s">
        <v>297</v>
      </c>
      <c r="C150" s="132"/>
      <c r="D150" s="141"/>
      <c r="E150" s="145"/>
      <c r="F150" s="142"/>
    </row>
    <row r="151" spans="1:6" ht="17.399999999999999" x14ac:dyDescent="0.3">
      <c r="A151" s="222" t="s">
        <v>362</v>
      </c>
      <c r="B151" s="223"/>
      <c r="C151" s="223"/>
      <c r="D151" s="223"/>
      <c r="E151" s="224"/>
      <c r="F151" s="146"/>
    </row>
    <row r="153" spans="1:6" x14ac:dyDescent="0.3">
      <c r="A153" s="286" t="s">
        <v>317</v>
      </c>
      <c r="B153" s="287"/>
      <c r="C153" s="287"/>
      <c r="D153" s="287"/>
      <c r="E153" s="287"/>
      <c r="F153" s="288"/>
    </row>
    <row r="154" spans="1:6" ht="83.4" x14ac:dyDescent="0.3">
      <c r="A154" s="17" t="s">
        <v>136</v>
      </c>
      <c r="B154" s="21" t="s">
        <v>312</v>
      </c>
      <c r="C154" s="17" t="s">
        <v>137</v>
      </c>
      <c r="D154" s="17">
        <v>1</v>
      </c>
      <c r="E154" s="20"/>
      <c r="F154" s="28"/>
    </row>
    <row r="155" spans="1:6" ht="17.399999999999999" x14ac:dyDescent="0.3">
      <c r="A155" s="283" t="s">
        <v>311</v>
      </c>
      <c r="B155" s="283"/>
      <c r="C155" s="283"/>
      <c r="D155" s="283"/>
      <c r="E155" s="283"/>
      <c r="F155" s="34"/>
    </row>
    <row r="157" spans="1:6" ht="15" customHeight="1" x14ac:dyDescent="0.3">
      <c r="A157" s="3" t="s">
        <v>0</v>
      </c>
      <c r="B157" s="174" t="s">
        <v>82</v>
      </c>
      <c r="C157" s="175" t="s">
        <v>285</v>
      </c>
      <c r="D157" s="284" t="s">
        <v>287</v>
      </c>
      <c r="E157" s="284"/>
      <c r="F157" s="176" t="s">
        <v>288</v>
      </c>
    </row>
    <row r="158" spans="1:6" x14ac:dyDescent="0.3">
      <c r="A158" s="156">
        <v>1</v>
      </c>
      <c r="B158" s="157" t="s">
        <v>146</v>
      </c>
      <c r="C158" s="165">
        <v>1</v>
      </c>
      <c r="D158" s="285"/>
      <c r="E158" s="285"/>
      <c r="F158" s="158"/>
    </row>
    <row r="159" spans="1:6" ht="28.2" x14ac:dyDescent="0.3">
      <c r="A159" s="156">
        <v>2</v>
      </c>
      <c r="B159" s="167" t="s">
        <v>313</v>
      </c>
      <c r="C159" s="35">
        <v>1</v>
      </c>
      <c r="D159" s="268"/>
      <c r="E159" s="268"/>
      <c r="F159" s="158"/>
    </row>
    <row r="160" spans="1:6" x14ac:dyDescent="0.3">
      <c r="A160" s="156">
        <v>3</v>
      </c>
      <c r="B160" s="167" t="s">
        <v>157</v>
      </c>
      <c r="C160" s="35">
        <v>1</v>
      </c>
      <c r="D160" s="268"/>
      <c r="E160" s="268"/>
      <c r="F160" s="158"/>
    </row>
    <row r="161" spans="1:6" x14ac:dyDescent="0.3">
      <c r="A161" s="156">
        <v>4</v>
      </c>
      <c r="B161" s="167" t="s">
        <v>163</v>
      </c>
      <c r="C161" s="165">
        <v>1</v>
      </c>
      <c r="D161" s="285"/>
      <c r="E161" s="285"/>
      <c r="F161" s="158"/>
    </row>
    <row r="162" spans="1:6" ht="18" customHeight="1" x14ac:dyDescent="0.3">
      <c r="A162" s="156">
        <v>5</v>
      </c>
      <c r="B162" s="167" t="s">
        <v>158</v>
      </c>
      <c r="C162" s="165">
        <v>1</v>
      </c>
      <c r="D162" s="268"/>
      <c r="E162" s="268"/>
      <c r="F162" s="158"/>
    </row>
    <row r="163" spans="1:6" ht="17.399999999999999" x14ac:dyDescent="0.3">
      <c r="A163" s="262" t="s">
        <v>359</v>
      </c>
      <c r="B163" s="263"/>
      <c r="C163" s="263"/>
      <c r="D163" s="263"/>
      <c r="E163" s="263"/>
      <c r="F163" s="177"/>
    </row>
  </sheetData>
  <mergeCells count="55">
    <mergeCell ref="B37:E37"/>
    <mergeCell ref="A1:F1"/>
    <mergeCell ref="A5:F5"/>
    <mergeCell ref="B7:F7"/>
    <mergeCell ref="B13:E13"/>
    <mergeCell ref="B14:F14"/>
    <mergeCell ref="B21:F21"/>
    <mergeCell ref="B27:E27"/>
    <mergeCell ref="B28:F28"/>
    <mergeCell ref="B66:E66"/>
    <mergeCell ref="B38:F38"/>
    <mergeCell ref="B41:E41"/>
    <mergeCell ref="B42:F42"/>
    <mergeCell ref="B46:E46"/>
    <mergeCell ref="B47:F47"/>
    <mergeCell ref="B50:E50"/>
    <mergeCell ref="B51:F51"/>
    <mergeCell ref="B56:E56"/>
    <mergeCell ref="B57:F57"/>
    <mergeCell ref="B62:E62"/>
    <mergeCell ref="B63:F63"/>
    <mergeCell ref="A151:E151"/>
    <mergeCell ref="B99:F99"/>
    <mergeCell ref="A70:E70"/>
    <mergeCell ref="A74:F74"/>
    <mergeCell ref="B76:F76"/>
    <mergeCell ref="B80:F80"/>
    <mergeCell ref="B81:F81"/>
    <mergeCell ref="B88:F88"/>
    <mergeCell ref="B91:F91"/>
    <mergeCell ref="B93:F93"/>
    <mergeCell ref="B94:F94"/>
    <mergeCell ref="B96:F96"/>
    <mergeCell ref="A97:A98"/>
    <mergeCell ref="B126:F126"/>
    <mergeCell ref="B130:F130"/>
    <mergeCell ref="B135:F135"/>
    <mergeCell ref="B140:F140"/>
    <mergeCell ref="B145:F145"/>
    <mergeCell ref="B67:F67"/>
    <mergeCell ref="A69:E69"/>
    <mergeCell ref="D162:E162"/>
    <mergeCell ref="A163:E163"/>
    <mergeCell ref="A155:E155"/>
    <mergeCell ref="D157:E157"/>
    <mergeCell ref="D158:E158"/>
    <mergeCell ref="D159:E159"/>
    <mergeCell ref="D160:E160"/>
    <mergeCell ref="D161:E161"/>
    <mergeCell ref="A153:F153"/>
    <mergeCell ref="A102:E102"/>
    <mergeCell ref="A104:F104"/>
    <mergeCell ref="B105:F105"/>
    <mergeCell ref="B110:F110"/>
    <mergeCell ref="B121:F121"/>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08E68-0C1E-4983-A103-663695238D66}">
  <dimension ref="A1:I208"/>
  <sheetViews>
    <sheetView zoomScaleNormal="100" workbookViewId="0">
      <selection sqref="A1:D1"/>
    </sheetView>
  </sheetViews>
  <sheetFormatPr baseColWidth="10" defaultColWidth="11.44140625" defaultRowHeight="13.8" x14ac:dyDescent="0.25"/>
  <cols>
    <col min="1" max="1" width="6.88671875" style="48" customWidth="1"/>
    <col min="2" max="2" width="66.5546875" style="47" customWidth="1"/>
    <col min="3" max="3" width="10.5546875" style="161" bestFit="1" customWidth="1"/>
    <col min="4" max="4" width="21.77734375" style="47" customWidth="1"/>
    <col min="5" max="5" width="11.44140625" style="40"/>
    <col min="6" max="6" width="19.88671875" style="40" customWidth="1"/>
    <col min="7" max="16384" width="11.44140625" style="40"/>
  </cols>
  <sheetData>
    <row r="1" spans="1:4" s="36" customFormat="1" ht="51" customHeight="1" x14ac:dyDescent="0.25">
      <c r="A1" s="257" t="s">
        <v>364</v>
      </c>
      <c r="B1" s="257"/>
      <c r="C1" s="257"/>
      <c r="D1" s="257"/>
    </row>
    <row r="2" spans="1:4" ht="22.5" customHeight="1" x14ac:dyDescent="0.25">
      <c r="A2" s="37"/>
      <c r="B2" s="38"/>
      <c r="C2" s="38"/>
      <c r="D2" s="38"/>
    </row>
    <row r="3" spans="1:4" ht="43.8" customHeight="1" x14ac:dyDescent="0.25">
      <c r="A3" s="41" t="s">
        <v>0</v>
      </c>
      <c r="B3" s="42" t="s">
        <v>1</v>
      </c>
      <c r="C3" s="43" t="s">
        <v>2</v>
      </c>
      <c r="D3" s="206" t="s">
        <v>363</v>
      </c>
    </row>
    <row r="4" spans="1:4" ht="18.75" customHeight="1" x14ac:dyDescent="0.25">
      <c r="C4" s="47"/>
    </row>
    <row r="5" spans="1:4" ht="37.200000000000003" customHeight="1" x14ac:dyDescent="0.25">
      <c r="A5" s="237" t="s">
        <v>154</v>
      </c>
      <c r="B5" s="238"/>
      <c r="C5" s="238"/>
      <c r="D5" s="238"/>
    </row>
    <row r="6" spans="1:4" ht="18.75" customHeight="1" x14ac:dyDescent="0.25">
      <c r="A6" s="5">
        <v>1</v>
      </c>
      <c r="B6" s="26" t="s">
        <v>30</v>
      </c>
      <c r="C6" s="6"/>
      <c r="D6" s="50"/>
    </row>
    <row r="7" spans="1:4" ht="18.75" customHeight="1" x14ac:dyDescent="0.25">
      <c r="A7" s="8" t="s">
        <v>58</v>
      </c>
      <c r="B7" s="18" t="s">
        <v>85</v>
      </c>
      <c r="C7" s="9" t="s">
        <v>10</v>
      </c>
      <c r="D7" s="9"/>
    </row>
    <row r="8" spans="1:4" ht="18.75" customHeight="1" x14ac:dyDescent="0.25">
      <c r="A8" s="8" t="s">
        <v>59</v>
      </c>
      <c r="B8" s="18" t="s">
        <v>86</v>
      </c>
      <c r="C8" s="9" t="s">
        <v>10</v>
      </c>
      <c r="D8" s="9"/>
    </row>
    <row r="9" spans="1:4" ht="18.75" customHeight="1" x14ac:dyDescent="0.25">
      <c r="A9" s="8" t="s">
        <v>139</v>
      </c>
      <c r="B9" s="18" t="s">
        <v>87</v>
      </c>
      <c r="C9" s="9" t="s">
        <v>10</v>
      </c>
      <c r="D9" s="9"/>
    </row>
    <row r="10" spans="1:4" ht="18.75" customHeight="1" x14ac:dyDescent="0.25">
      <c r="A10" s="8" t="s">
        <v>140</v>
      </c>
      <c r="B10" s="18" t="s">
        <v>88</v>
      </c>
      <c r="C10" s="9" t="s">
        <v>10</v>
      </c>
      <c r="D10" s="9"/>
    </row>
    <row r="11" spans="1:4" ht="18.75" customHeight="1" x14ac:dyDescent="0.25">
      <c r="A11" s="8" t="s">
        <v>141</v>
      </c>
      <c r="B11" s="18" t="s">
        <v>89</v>
      </c>
      <c r="C11" s="9" t="s">
        <v>10</v>
      </c>
      <c r="D11" s="9"/>
    </row>
    <row r="12" spans="1:4" ht="18.75" customHeight="1" x14ac:dyDescent="0.25">
      <c r="A12" s="52" t="s">
        <v>142</v>
      </c>
      <c r="B12" s="53" t="s">
        <v>90</v>
      </c>
      <c r="C12" s="54" t="s">
        <v>10</v>
      </c>
      <c r="D12" s="54"/>
    </row>
    <row r="13" spans="1:4" ht="18.75" customHeight="1" x14ac:dyDescent="0.25">
      <c r="A13" s="58">
        <v>2</v>
      </c>
      <c r="B13" s="59" t="s">
        <v>171</v>
      </c>
      <c r="C13" s="60"/>
      <c r="D13" s="61"/>
    </row>
    <row r="14" spans="1:4" ht="18.75" customHeight="1" x14ac:dyDescent="0.25">
      <c r="A14" s="8" t="s">
        <v>8</v>
      </c>
      <c r="B14" s="18" t="s">
        <v>91</v>
      </c>
      <c r="C14" s="9" t="s">
        <v>10</v>
      </c>
      <c r="D14" s="9"/>
    </row>
    <row r="15" spans="1:4" ht="18.75" customHeight="1" x14ac:dyDescent="0.25">
      <c r="A15" s="8" t="s">
        <v>60</v>
      </c>
      <c r="B15" s="18" t="s">
        <v>92</v>
      </c>
      <c r="C15" s="9" t="s">
        <v>10</v>
      </c>
      <c r="D15" s="9"/>
    </row>
    <row r="16" spans="1:4" ht="18.75" customHeight="1" x14ac:dyDescent="0.25">
      <c r="A16" s="8" t="s">
        <v>61</v>
      </c>
      <c r="B16" s="18" t="s">
        <v>93</v>
      </c>
      <c r="C16" s="9" t="s">
        <v>10</v>
      </c>
      <c r="D16" s="9"/>
    </row>
    <row r="17" spans="1:4" ht="18.75" customHeight="1" x14ac:dyDescent="0.25">
      <c r="A17" s="8" t="s">
        <v>62</v>
      </c>
      <c r="B17" s="18" t="s">
        <v>94</v>
      </c>
      <c r="C17" s="9" t="s">
        <v>10</v>
      </c>
      <c r="D17" s="9"/>
    </row>
    <row r="18" spans="1:4" ht="18.75" customHeight="1" x14ac:dyDescent="0.25">
      <c r="A18" s="8" t="s">
        <v>63</v>
      </c>
      <c r="B18" s="18" t="s">
        <v>95</v>
      </c>
      <c r="C18" s="9" t="s">
        <v>10</v>
      </c>
      <c r="D18" s="9"/>
    </row>
    <row r="19" spans="1:4" ht="18.75" customHeight="1" x14ac:dyDescent="0.25">
      <c r="A19" s="8" t="s">
        <v>64</v>
      </c>
      <c r="B19" s="18" t="s">
        <v>97</v>
      </c>
      <c r="C19" s="9" t="s">
        <v>10</v>
      </c>
      <c r="D19" s="9"/>
    </row>
    <row r="20" spans="1:4" ht="18.75" customHeight="1" x14ac:dyDescent="0.25">
      <c r="A20" s="8" t="s">
        <v>65</v>
      </c>
      <c r="B20" s="18" t="s">
        <v>98</v>
      </c>
      <c r="C20" s="9" t="s">
        <v>10</v>
      </c>
      <c r="D20" s="9"/>
    </row>
    <row r="21" spans="1:4" ht="18.75" customHeight="1" x14ac:dyDescent="0.25">
      <c r="A21" s="8" t="s">
        <v>66</v>
      </c>
      <c r="B21" s="18" t="s">
        <v>99</v>
      </c>
      <c r="C21" s="9" t="s">
        <v>9</v>
      </c>
      <c r="D21" s="9"/>
    </row>
    <row r="22" spans="1:4" ht="18.75" customHeight="1" x14ac:dyDescent="0.25">
      <c r="A22" s="8" t="s">
        <v>67</v>
      </c>
      <c r="B22" s="18" t="s">
        <v>100</v>
      </c>
      <c r="C22" s="9" t="s">
        <v>10</v>
      </c>
      <c r="D22" s="9"/>
    </row>
    <row r="23" spans="1:4" ht="18.75" customHeight="1" x14ac:dyDescent="0.25">
      <c r="A23" s="8" t="s">
        <v>143</v>
      </c>
      <c r="B23" s="18" t="s">
        <v>101</v>
      </c>
      <c r="C23" s="9" t="s">
        <v>10</v>
      </c>
      <c r="D23" s="9"/>
    </row>
    <row r="24" spans="1:4" ht="18.75" customHeight="1" x14ac:dyDescent="0.25">
      <c r="A24" s="8" t="s">
        <v>144</v>
      </c>
      <c r="B24" s="18" t="s">
        <v>102</v>
      </c>
      <c r="C24" s="9" t="s">
        <v>10</v>
      </c>
      <c r="D24" s="9"/>
    </row>
    <row r="25" spans="1:4" ht="18.75" customHeight="1" x14ac:dyDescent="0.25">
      <c r="A25" s="8" t="s">
        <v>148</v>
      </c>
      <c r="B25" s="18" t="s">
        <v>103</v>
      </c>
      <c r="C25" s="9" t="s">
        <v>10</v>
      </c>
      <c r="D25" s="9"/>
    </row>
    <row r="26" spans="1:4" ht="18.75" customHeight="1" x14ac:dyDescent="0.25">
      <c r="A26" s="5">
        <v>3</v>
      </c>
      <c r="B26" s="23" t="s">
        <v>105</v>
      </c>
      <c r="C26" s="12"/>
      <c r="D26" s="12"/>
    </row>
    <row r="27" spans="1:4" ht="18.75" customHeight="1" x14ac:dyDescent="0.25">
      <c r="A27" s="9" t="s">
        <v>12</v>
      </c>
      <c r="B27" s="18" t="s">
        <v>106</v>
      </c>
      <c r="C27" s="9" t="s">
        <v>10</v>
      </c>
      <c r="D27" s="9"/>
    </row>
    <row r="28" spans="1:4" ht="18.75" customHeight="1" x14ac:dyDescent="0.25">
      <c r="A28" s="9" t="s">
        <v>75</v>
      </c>
      <c r="B28" s="18" t="s">
        <v>107</v>
      </c>
      <c r="C28" s="9" t="s">
        <v>10</v>
      </c>
      <c r="D28" s="9"/>
    </row>
    <row r="29" spans="1:4" ht="18.75" customHeight="1" x14ac:dyDescent="0.25">
      <c r="A29" s="9" t="s">
        <v>13</v>
      </c>
      <c r="B29" s="18" t="s">
        <v>108</v>
      </c>
      <c r="C29" s="9" t="s">
        <v>10</v>
      </c>
      <c r="D29" s="9"/>
    </row>
    <row r="30" spans="1:4" ht="18.75" customHeight="1" x14ac:dyDescent="0.25">
      <c r="A30" s="9" t="s">
        <v>14</v>
      </c>
      <c r="B30" s="18" t="s">
        <v>109</v>
      </c>
      <c r="C30" s="9" t="s">
        <v>10</v>
      </c>
      <c r="D30" s="9"/>
    </row>
    <row r="31" spans="1:4" ht="18.75" customHeight="1" x14ac:dyDescent="0.25">
      <c r="A31" s="9" t="s">
        <v>96</v>
      </c>
      <c r="B31" s="18" t="s">
        <v>110</v>
      </c>
      <c r="C31" s="9" t="s">
        <v>10</v>
      </c>
      <c r="D31" s="9"/>
    </row>
    <row r="32" spans="1:4" ht="33" customHeight="1" x14ac:dyDescent="0.25">
      <c r="A32" s="9" t="s">
        <v>15</v>
      </c>
      <c r="B32" s="19" t="s">
        <v>111</v>
      </c>
      <c r="C32" s="9" t="s">
        <v>10</v>
      </c>
      <c r="D32" s="9"/>
    </row>
    <row r="33" spans="1:4" ht="33" customHeight="1" x14ac:dyDescent="0.25">
      <c r="A33" s="9" t="s">
        <v>16</v>
      </c>
      <c r="B33" s="19" t="s">
        <v>112</v>
      </c>
      <c r="C33" s="9" t="s">
        <v>10</v>
      </c>
      <c r="D33" s="9"/>
    </row>
    <row r="34" spans="1:4" ht="18.75" customHeight="1" x14ac:dyDescent="0.25">
      <c r="A34" s="9" t="s">
        <v>17</v>
      </c>
      <c r="B34" s="19" t="s">
        <v>113</v>
      </c>
      <c r="C34" s="9" t="s">
        <v>10</v>
      </c>
      <c r="D34" s="9"/>
    </row>
    <row r="35" spans="1:4" ht="18.75" customHeight="1" x14ac:dyDescent="0.25">
      <c r="A35" s="9" t="s">
        <v>18</v>
      </c>
      <c r="B35" s="18" t="s">
        <v>150</v>
      </c>
      <c r="C35" s="9" t="s">
        <v>22</v>
      </c>
      <c r="D35" s="9"/>
    </row>
    <row r="36" spans="1:4" ht="18.75" customHeight="1" x14ac:dyDescent="0.25">
      <c r="A36" s="9" t="s">
        <v>19</v>
      </c>
      <c r="B36" s="18" t="s">
        <v>114</v>
      </c>
      <c r="C36" s="9" t="s">
        <v>10</v>
      </c>
      <c r="D36" s="9"/>
    </row>
    <row r="37" spans="1:4" ht="18.75" customHeight="1" x14ac:dyDescent="0.25">
      <c r="A37" s="5">
        <v>4</v>
      </c>
      <c r="B37" s="23" t="s">
        <v>116</v>
      </c>
      <c r="C37" s="12"/>
      <c r="D37" s="12"/>
    </row>
    <row r="38" spans="1:4" ht="18.75" customHeight="1" x14ac:dyDescent="0.25">
      <c r="A38" s="8" t="s">
        <v>20</v>
      </c>
      <c r="B38" s="18" t="s">
        <v>117</v>
      </c>
      <c r="C38" s="9" t="s">
        <v>9</v>
      </c>
      <c r="D38" s="9"/>
    </row>
    <row r="39" spans="1:4" ht="18.75" customHeight="1" x14ac:dyDescent="0.25">
      <c r="A39" s="8" t="s">
        <v>21</v>
      </c>
      <c r="B39" s="18" t="s">
        <v>118</v>
      </c>
      <c r="C39" s="9" t="s">
        <v>25</v>
      </c>
      <c r="D39" s="9"/>
    </row>
    <row r="40" spans="1:4" ht="18.75" customHeight="1" x14ac:dyDescent="0.25">
      <c r="A40" s="5">
        <v>5</v>
      </c>
      <c r="B40" s="23" t="s">
        <v>120</v>
      </c>
      <c r="C40" s="12"/>
      <c r="D40" s="12"/>
    </row>
    <row r="41" spans="1:4" ht="18.75" customHeight="1" x14ac:dyDescent="0.25">
      <c r="A41" s="8" t="s">
        <v>23</v>
      </c>
      <c r="B41" s="18" t="s">
        <v>121</v>
      </c>
      <c r="C41" s="9" t="s">
        <v>9</v>
      </c>
      <c r="D41" s="9"/>
    </row>
    <row r="42" spans="1:4" ht="18.75" customHeight="1" x14ac:dyDescent="0.25">
      <c r="A42" s="8" t="s">
        <v>24</v>
      </c>
      <c r="B42" s="18" t="s">
        <v>122</v>
      </c>
      <c r="C42" s="9" t="s">
        <v>9</v>
      </c>
      <c r="D42" s="9"/>
    </row>
    <row r="43" spans="1:4" ht="18.75" customHeight="1" x14ac:dyDescent="0.25">
      <c r="A43" s="8" t="s">
        <v>31</v>
      </c>
      <c r="B43" s="18" t="s">
        <v>123</v>
      </c>
      <c r="C43" s="9" t="s">
        <v>9</v>
      </c>
      <c r="D43" s="9"/>
    </row>
    <row r="44" spans="1:4" ht="18.75" customHeight="1" x14ac:dyDescent="0.25">
      <c r="A44" s="8" t="s">
        <v>32</v>
      </c>
      <c r="B44" s="18" t="s">
        <v>124</v>
      </c>
      <c r="C44" s="9" t="s">
        <v>9</v>
      </c>
      <c r="D44" s="9"/>
    </row>
    <row r="45" spans="1:4" ht="18.75" customHeight="1" x14ac:dyDescent="0.25">
      <c r="A45" s="5">
        <v>6</v>
      </c>
      <c r="B45" s="23" t="s">
        <v>281</v>
      </c>
      <c r="C45" s="12"/>
      <c r="D45" s="12"/>
    </row>
    <row r="46" spans="1:4" ht="18.75" customHeight="1" x14ac:dyDescent="0.25">
      <c r="A46" s="8" t="s">
        <v>33</v>
      </c>
      <c r="B46" s="18" t="s">
        <v>26</v>
      </c>
      <c r="C46" s="9" t="s">
        <v>9</v>
      </c>
      <c r="D46" s="9"/>
    </row>
    <row r="47" spans="1:4" ht="18.75" customHeight="1" x14ac:dyDescent="0.25">
      <c r="A47" s="8" t="s">
        <v>34</v>
      </c>
      <c r="B47" s="19" t="s">
        <v>27</v>
      </c>
      <c r="C47" s="9" t="s">
        <v>48</v>
      </c>
      <c r="D47" s="9"/>
    </row>
    <row r="48" spans="1:4" ht="18.75" customHeight="1" x14ac:dyDescent="0.25">
      <c r="A48" s="5">
        <v>7</v>
      </c>
      <c r="B48" s="23" t="s">
        <v>127</v>
      </c>
      <c r="C48" s="12"/>
      <c r="D48" s="12"/>
    </row>
    <row r="49" spans="1:4" ht="49.5" customHeight="1" x14ac:dyDescent="0.25">
      <c r="A49" s="9" t="s">
        <v>35</v>
      </c>
      <c r="B49" s="19" t="s">
        <v>310</v>
      </c>
      <c r="C49" s="9" t="s">
        <v>25</v>
      </c>
      <c r="D49" s="9"/>
    </row>
    <row r="50" spans="1:4" ht="48.75" customHeight="1" x14ac:dyDescent="0.25">
      <c r="A50" s="9" t="s">
        <v>36</v>
      </c>
      <c r="B50" s="19" t="s">
        <v>156</v>
      </c>
      <c r="C50" s="9" t="s">
        <v>25</v>
      </c>
      <c r="D50" s="9"/>
    </row>
    <row r="51" spans="1:4" ht="55.2" x14ac:dyDescent="0.25">
      <c r="A51" s="9" t="s">
        <v>77</v>
      </c>
      <c r="B51" s="19" t="s">
        <v>128</v>
      </c>
      <c r="C51" s="9" t="s">
        <v>25</v>
      </c>
      <c r="D51" s="9"/>
    </row>
    <row r="52" spans="1:4" ht="18.75" customHeight="1" x14ac:dyDescent="0.25">
      <c r="A52" s="5">
        <v>8</v>
      </c>
      <c r="B52" s="23" t="s">
        <v>130</v>
      </c>
      <c r="C52" s="12"/>
      <c r="D52" s="12"/>
    </row>
    <row r="53" spans="1:4" ht="18.75" customHeight="1" x14ac:dyDescent="0.25">
      <c r="A53" s="8" t="s">
        <v>78</v>
      </c>
      <c r="B53" s="18" t="s">
        <v>132</v>
      </c>
      <c r="C53" s="9" t="s">
        <v>9</v>
      </c>
      <c r="D53" s="9"/>
    </row>
    <row r="54" spans="1:4" ht="18.75" customHeight="1" x14ac:dyDescent="0.25">
      <c r="A54" s="8" t="s">
        <v>79</v>
      </c>
      <c r="B54" s="18" t="s">
        <v>28</v>
      </c>
      <c r="C54" s="9" t="s">
        <v>9</v>
      </c>
      <c r="D54" s="9"/>
    </row>
    <row r="55" spans="1:4" ht="18.75" customHeight="1" x14ac:dyDescent="0.25">
      <c r="A55" s="8" t="s">
        <v>80</v>
      </c>
      <c r="B55" s="18" t="s">
        <v>29</v>
      </c>
      <c r="C55" s="9" t="s">
        <v>9</v>
      </c>
      <c r="D55" s="9"/>
    </row>
    <row r="56" spans="1:4" ht="18.75" customHeight="1" x14ac:dyDescent="0.25">
      <c r="A56" s="8" t="s">
        <v>145</v>
      </c>
      <c r="B56" s="18" t="s">
        <v>133</v>
      </c>
      <c r="C56" s="9" t="s">
        <v>9</v>
      </c>
      <c r="D56" s="9"/>
    </row>
    <row r="57" spans="1:4" ht="18.75" customHeight="1" x14ac:dyDescent="0.25">
      <c r="A57" s="5">
        <v>9</v>
      </c>
      <c r="B57" s="23" t="s">
        <v>135</v>
      </c>
      <c r="C57" s="12"/>
      <c r="D57" s="12"/>
    </row>
    <row r="58" spans="1:4" ht="51.75" customHeight="1" x14ac:dyDescent="0.25">
      <c r="A58" s="9" t="s">
        <v>131</v>
      </c>
      <c r="B58" s="19" t="s">
        <v>149</v>
      </c>
      <c r="C58" s="9" t="s">
        <v>137</v>
      </c>
      <c r="D58" s="9"/>
    </row>
    <row r="59" spans="1:4" ht="30" customHeight="1" x14ac:dyDescent="0.25">
      <c r="C59" s="47"/>
    </row>
    <row r="60" spans="1:4" ht="18.75" customHeight="1" x14ac:dyDescent="0.3">
      <c r="A60" s="234" t="s">
        <v>274</v>
      </c>
      <c r="B60" s="251"/>
      <c r="C60" s="251"/>
      <c r="D60" s="251"/>
    </row>
    <row r="61" spans="1:4" x14ac:dyDescent="0.25">
      <c r="A61" s="64" t="s">
        <v>190</v>
      </c>
      <c r="B61" s="258" t="s">
        <v>30</v>
      </c>
      <c r="C61" s="258"/>
      <c r="D61" s="258"/>
    </row>
    <row r="62" spans="1:4" ht="27" customHeight="1" x14ac:dyDescent="0.25">
      <c r="A62" s="68" t="s">
        <v>292</v>
      </c>
      <c r="B62" s="69" t="s">
        <v>192</v>
      </c>
      <c r="C62" s="68" t="s">
        <v>10</v>
      </c>
      <c r="D62" s="70"/>
    </row>
    <row r="63" spans="1:4" ht="15.75" customHeight="1" x14ac:dyDescent="0.25">
      <c r="A63" s="68" t="s">
        <v>191</v>
      </c>
      <c r="B63" s="69" t="s">
        <v>193</v>
      </c>
      <c r="C63" s="68" t="s">
        <v>10</v>
      </c>
      <c r="D63" s="70"/>
    </row>
    <row r="64" spans="1:4" x14ac:dyDescent="0.25">
      <c r="A64" s="68" t="s">
        <v>194</v>
      </c>
      <c r="B64" s="69" t="s">
        <v>88</v>
      </c>
      <c r="C64" s="68" t="s">
        <v>10</v>
      </c>
      <c r="D64" s="70"/>
    </row>
    <row r="65" spans="1:9" x14ac:dyDescent="0.25">
      <c r="A65" s="68" t="s">
        <v>195</v>
      </c>
      <c r="B65" s="69" t="s">
        <v>89</v>
      </c>
      <c r="C65" s="68" t="s">
        <v>10</v>
      </c>
      <c r="D65" s="70"/>
    </row>
    <row r="66" spans="1:9" x14ac:dyDescent="0.25">
      <c r="A66" s="68" t="s">
        <v>196</v>
      </c>
      <c r="B66" s="69" t="s">
        <v>90</v>
      </c>
      <c r="C66" s="68" t="s">
        <v>10</v>
      </c>
      <c r="D66" s="70"/>
    </row>
    <row r="67" spans="1:9" x14ac:dyDescent="0.25">
      <c r="A67" s="64" t="s">
        <v>197</v>
      </c>
      <c r="B67" s="259" t="s">
        <v>171</v>
      </c>
      <c r="C67" s="260"/>
      <c r="D67" s="260"/>
    </row>
    <row r="68" spans="1:9" s="72" customFormat="1" ht="25.5" customHeight="1" x14ac:dyDescent="0.25">
      <c r="A68" s="68" t="s">
        <v>198</v>
      </c>
      <c r="B68" s="69" t="s">
        <v>199</v>
      </c>
      <c r="C68" s="68" t="s">
        <v>10</v>
      </c>
      <c r="D68" s="70"/>
      <c r="E68" s="40"/>
      <c r="F68" s="40"/>
      <c r="G68" s="40"/>
      <c r="H68" s="40"/>
      <c r="I68" s="40"/>
    </row>
    <row r="69" spans="1:9" x14ac:dyDescent="0.25">
      <c r="A69" s="68" t="s">
        <v>200</v>
      </c>
      <c r="B69" s="69" t="s">
        <v>201</v>
      </c>
      <c r="C69" s="68" t="s">
        <v>10</v>
      </c>
      <c r="D69" s="70"/>
    </row>
    <row r="70" spans="1:9" x14ac:dyDescent="0.25">
      <c r="A70" s="68" t="s">
        <v>202</v>
      </c>
      <c r="B70" s="69" t="s">
        <v>203</v>
      </c>
      <c r="C70" s="68" t="s">
        <v>10</v>
      </c>
      <c r="D70" s="70"/>
    </row>
    <row r="71" spans="1:9" x14ac:dyDescent="0.25">
      <c r="A71" s="68" t="s">
        <v>204</v>
      </c>
      <c r="B71" s="69" t="s">
        <v>205</v>
      </c>
      <c r="C71" s="68" t="s">
        <v>10</v>
      </c>
      <c r="D71" s="70"/>
    </row>
    <row r="72" spans="1:9" x14ac:dyDescent="0.25">
      <c r="A72" s="68" t="s">
        <v>206</v>
      </c>
      <c r="B72" s="69" t="s">
        <v>207</v>
      </c>
      <c r="C72" s="68" t="s">
        <v>10</v>
      </c>
      <c r="D72" s="70"/>
    </row>
    <row r="73" spans="1:9" x14ac:dyDescent="0.25">
      <c r="A73" s="68" t="s">
        <v>208</v>
      </c>
      <c r="B73" s="69" t="s">
        <v>209</v>
      </c>
      <c r="C73" s="68" t="s">
        <v>10</v>
      </c>
      <c r="D73" s="70"/>
    </row>
    <row r="74" spans="1:9" x14ac:dyDescent="0.25">
      <c r="A74" s="64" t="s">
        <v>210</v>
      </c>
      <c r="B74" s="259" t="s">
        <v>280</v>
      </c>
      <c r="C74" s="260"/>
      <c r="D74" s="260"/>
    </row>
    <row r="75" spans="1:9" x14ac:dyDescent="0.25">
      <c r="A75" s="68" t="s">
        <v>204</v>
      </c>
      <c r="B75" s="69" t="s">
        <v>211</v>
      </c>
      <c r="C75" s="68" t="s">
        <v>9</v>
      </c>
      <c r="D75" s="70"/>
    </row>
    <row r="76" spans="1:9" x14ac:dyDescent="0.25">
      <c r="A76" s="68" t="s">
        <v>206</v>
      </c>
      <c r="B76" s="69" t="s">
        <v>212</v>
      </c>
      <c r="C76" s="68" t="s">
        <v>10</v>
      </c>
      <c r="D76" s="70"/>
    </row>
    <row r="77" spans="1:9" x14ac:dyDescent="0.25">
      <c r="A77" s="68" t="s">
        <v>208</v>
      </c>
      <c r="B77" s="69" t="s">
        <v>213</v>
      </c>
      <c r="C77" s="68" t="s">
        <v>10</v>
      </c>
      <c r="D77" s="70"/>
    </row>
    <row r="78" spans="1:9" x14ac:dyDescent="0.25">
      <c r="A78" s="68" t="s">
        <v>214</v>
      </c>
      <c r="B78" s="69" t="s">
        <v>215</v>
      </c>
      <c r="C78" s="68" t="s">
        <v>10</v>
      </c>
      <c r="D78" s="70"/>
    </row>
    <row r="79" spans="1:9" x14ac:dyDescent="0.25">
      <c r="A79" s="68" t="s">
        <v>216</v>
      </c>
      <c r="B79" s="69" t="s">
        <v>217</v>
      </c>
      <c r="C79" s="68" t="s">
        <v>10</v>
      </c>
      <c r="D79" s="70"/>
    </row>
    <row r="80" spans="1:9" x14ac:dyDescent="0.25">
      <c r="A80" s="64" t="s">
        <v>219</v>
      </c>
      <c r="B80" s="258" t="s">
        <v>105</v>
      </c>
      <c r="C80" s="258"/>
      <c r="D80" s="258"/>
    </row>
    <row r="81" spans="1:4" x14ac:dyDescent="0.25">
      <c r="A81" s="68" t="s">
        <v>220</v>
      </c>
      <c r="B81" s="69" t="s">
        <v>106</v>
      </c>
      <c r="C81" s="68" t="s">
        <v>10</v>
      </c>
      <c r="D81" s="70"/>
    </row>
    <row r="82" spans="1:4" x14ac:dyDescent="0.25">
      <c r="A82" s="68" t="s">
        <v>221</v>
      </c>
      <c r="B82" s="69" t="s">
        <v>222</v>
      </c>
      <c r="C82" s="68" t="s">
        <v>10</v>
      </c>
      <c r="D82" s="70"/>
    </row>
    <row r="83" spans="1:4" x14ac:dyDescent="0.25">
      <c r="A83" s="68" t="s">
        <v>223</v>
      </c>
      <c r="B83" s="69" t="s">
        <v>224</v>
      </c>
      <c r="C83" s="68" t="s">
        <v>10</v>
      </c>
      <c r="D83" s="70"/>
    </row>
    <row r="84" spans="1:4" x14ac:dyDescent="0.25">
      <c r="A84" s="68" t="s">
        <v>225</v>
      </c>
      <c r="B84" s="69" t="s">
        <v>226</v>
      </c>
      <c r="C84" s="68" t="s">
        <v>10</v>
      </c>
      <c r="D84" s="70"/>
    </row>
    <row r="85" spans="1:4" x14ac:dyDescent="0.25">
      <c r="A85" s="68" t="s">
        <v>227</v>
      </c>
      <c r="B85" s="69" t="s">
        <v>110</v>
      </c>
      <c r="C85" s="68" t="s">
        <v>10</v>
      </c>
      <c r="D85" s="70"/>
    </row>
    <row r="86" spans="1:4" x14ac:dyDescent="0.25">
      <c r="A86" s="68" t="s">
        <v>228</v>
      </c>
      <c r="B86" s="76" t="s">
        <v>229</v>
      </c>
      <c r="C86" s="77" t="s">
        <v>10</v>
      </c>
      <c r="D86" s="70"/>
    </row>
    <row r="87" spans="1:4" ht="16.5" customHeight="1" x14ac:dyDescent="0.25">
      <c r="A87" s="78" t="s">
        <v>230</v>
      </c>
      <c r="B87" s="79" t="s">
        <v>231</v>
      </c>
      <c r="C87" s="68"/>
      <c r="D87" s="70"/>
    </row>
    <row r="88" spans="1:4" x14ac:dyDescent="0.25">
      <c r="A88" s="68" t="s">
        <v>232</v>
      </c>
      <c r="B88" s="69" t="s">
        <v>150</v>
      </c>
      <c r="C88" s="68" t="s">
        <v>22</v>
      </c>
      <c r="D88" s="70"/>
    </row>
    <row r="89" spans="1:4" x14ac:dyDescent="0.25">
      <c r="A89" s="64" t="s">
        <v>234</v>
      </c>
      <c r="B89" s="258" t="s">
        <v>116</v>
      </c>
      <c r="C89" s="258"/>
      <c r="D89" s="258"/>
    </row>
    <row r="90" spans="1:4" x14ac:dyDescent="0.25">
      <c r="A90" s="68" t="s">
        <v>235</v>
      </c>
      <c r="B90" s="69" t="s">
        <v>236</v>
      </c>
      <c r="C90" s="68" t="s">
        <v>9</v>
      </c>
      <c r="D90" s="70"/>
    </row>
    <row r="91" spans="1:4" x14ac:dyDescent="0.25">
      <c r="A91" s="68" t="s">
        <v>237</v>
      </c>
      <c r="B91" s="69" t="s">
        <v>238</v>
      </c>
      <c r="C91" s="68" t="s">
        <v>25</v>
      </c>
      <c r="D91" s="70"/>
    </row>
    <row r="92" spans="1:4" x14ac:dyDescent="0.25">
      <c r="A92" s="64" t="s">
        <v>240</v>
      </c>
      <c r="B92" s="258" t="s">
        <v>120</v>
      </c>
      <c r="C92" s="258"/>
      <c r="D92" s="258"/>
    </row>
    <row r="93" spans="1:4" x14ac:dyDescent="0.25">
      <c r="A93" s="68" t="s">
        <v>241</v>
      </c>
      <c r="B93" s="69" t="s">
        <v>242</v>
      </c>
      <c r="C93" s="68" t="s">
        <v>9</v>
      </c>
      <c r="D93" s="70"/>
    </row>
    <row r="94" spans="1:4" x14ac:dyDescent="0.25">
      <c r="A94" s="68" t="s">
        <v>243</v>
      </c>
      <c r="B94" s="69" t="s">
        <v>244</v>
      </c>
      <c r="C94" s="68" t="s">
        <v>9</v>
      </c>
      <c r="D94" s="70"/>
    </row>
    <row r="95" spans="1:4" x14ac:dyDescent="0.25">
      <c r="A95" s="68" t="s">
        <v>245</v>
      </c>
      <c r="B95" s="69" t="s">
        <v>123</v>
      </c>
      <c r="C95" s="68" t="s">
        <v>9</v>
      </c>
      <c r="D95" s="70"/>
    </row>
    <row r="96" spans="1:4" x14ac:dyDescent="0.25">
      <c r="A96" s="64" t="s">
        <v>247</v>
      </c>
      <c r="B96" s="258" t="s">
        <v>281</v>
      </c>
      <c r="C96" s="258"/>
      <c r="D96" s="258"/>
    </row>
    <row r="97" spans="1:4" x14ac:dyDescent="0.25">
      <c r="A97" s="68" t="s">
        <v>248</v>
      </c>
      <c r="B97" s="69" t="s">
        <v>249</v>
      </c>
      <c r="C97" s="68" t="s">
        <v>9</v>
      </c>
      <c r="D97" s="70"/>
    </row>
    <row r="98" spans="1:4" x14ac:dyDescent="0.25">
      <c r="A98" s="68" t="s">
        <v>250</v>
      </c>
      <c r="B98" s="76" t="s">
        <v>27</v>
      </c>
      <c r="C98" s="68" t="s">
        <v>48</v>
      </c>
      <c r="D98" s="70"/>
    </row>
    <row r="99" spans="1:4" x14ac:dyDescent="0.25">
      <c r="A99" s="64" t="s">
        <v>252</v>
      </c>
      <c r="B99" s="258" t="s">
        <v>127</v>
      </c>
      <c r="C99" s="258"/>
      <c r="D99" s="258"/>
    </row>
    <row r="100" spans="1:4" ht="27.6" x14ac:dyDescent="0.25">
      <c r="A100" s="68" t="s">
        <v>253</v>
      </c>
      <c r="B100" s="76" t="s">
        <v>254</v>
      </c>
      <c r="C100" s="77" t="s">
        <v>25</v>
      </c>
      <c r="D100" s="70"/>
    </row>
    <row r="101" spans="1:4" ht="27.6" x14ac:dyDescent="0.25">
      <c r="A101" s="68" t="s">
        <v>255</v>
      </c>
      <c r="B101" s="76" t="s">
        <v>256</v>
      </c>
      <c r="C101" s="77" t="s">
        <v>25</v>
      </c>
      <c r="D101" s="70"/>
    </row>
    <row r="102" spans="1:4" ht="27.6" x14ac:dyDescent="0.25">
      <c r="A102" s="68" t="s">
        <v>257</v>
      </c>
      <c r="B102" s="76" t="s">
        <v>258</v>
      </c>
      <c r="C102" s="77" t="s">
        <v>25</v>
      </c>
      <c r="D102" s="70"/>
    </row>
    <row r="103" spans="1:4" ht="34.5" customHeight="1" x14ac:dyDescent="0.25">
      <c r="A103" s="68" t="s">
        <v>259</v>
      </c>
      <c r="B103" s="76" t="s">
        <v>260</v>
      </c>
      <c r="C103" s="77" t="s">
        <v>25</v>
      </c>
      <c r="D103" s="70"/>
    </row>
    <row r="104" spans="1:4" x14ac:dyDescent="0.25">
      <c r="A104" s="64" t="s">
        <v>262</v>
      </c>
      <c r="B104" s="258" t="s">
        <v>130</v>
      </c>
      <c r="C104" s="258"/>
      <c r="D104" s="258"/>
    </row>
    <row r="105" spans="1:4" x14ac:dyDescent="0.25">
      <c r="A105" s="68" t="s">
        <v>263</v>
      </c>
      <c r="B105" s="69" t="s">
        <v>132</v>
      </c>
      <c r="C105" s="68" t="s">
        <v>9</v>
      </c>
      <c r="D105" s="70"/>
    </row>
    <row r="106" spans="1:4" x14ac:dyDescent="0.25">
      <c r="A106" s="68" t="s">
        <v>264</v>
      </c>
      <c r="B106" s="69" t="s">
        <v>265</v>
      </c>
      <c r="C106" s="68" t="s">
        <v>9</v>
      </c>
      <c r="D106" s="70"/>
    </row>
    <row r="107" spans="1:4" ht="17.25" customHeight="1" x14ac:dyDescent="0.25">
      <c r="A107" s="68" t="s">
        <v>266</v>
      </c>
      <c r="B107" s="69" t="s">
        <v>267</v>
      </c>
      <c r="C107" s="68" t="s">
        <v>9</v>
      </c>
      <c r="D107" s="70"/>
    </row>
    <row r="108" spans="1:4" ht="18.75" customHeight="1" x14ac:dyDescent="0.25">
      <c r="A108" s="68" t="s">
        <v>268</v>
      </c>
      <c r="B108" s="69" t="s">
        <v>269</v>
      </c>
      <c r="C108" s="68" t="s">
        <v>9</v>
      </c>
      <c r="D108" s="70"/>
    </row>
    <row r="109" spans="1:4" ht="20.25" customHeight="1" x14ac:dyDescent="0.25">
      <c r="A109" s="64" t="s">
        <v>262</v>
      </c>
      <c r="B109" s="258" t="s">
        <v>275</v>
      </c>
      <c r="C109" s="258"/>
      <c r="D109" s="258"/>
    </row>
    <row r="110" spans="1:4" ht="18.75" customHeight="1" x14ac:dyDescent="0.25">
      <c r="A110" s="68" t="s">
        <v>263</v>
      </c>
      <c r="B110" s="4" t="s">
        <v>271</v>
      </c>
      <c r="C110" s="81" t="s">
        <v>22</v>
      </c>
      <c r="D110" s="22"/>
    </row>
    <row r="111" spans="1:4" ht="18.75" customHeight="1" x14ac:dyDescent="0.25">
      <c r="A111" s="68" t="s">
        <v>264</v>
      </c>
      <c r="B111" s="4" t="s">
        <v>272</v>
      </c>
      <c r="C111" s="81" t="s">
        <v>48</v>
      </c>
      <c r="D111" s="22"/>
    </row>
    <row r="112" spans="1:4" ht="18" customHeight="1" x14ac:dyDescent="0.25">
      <c r="A112" s="64" t="s">
        <v>350</v>
      </c>
      <c r="B112" s="218" t="s">
        <v>351</v>
      </c>
      <c r="C112" s="218"/>
      <c r="D112" s="218"/>
    </row>
    <row r="113" spans="1:4" ht="72" customHeight="1" x14ac:dyDescent="0.25">
      <c r="A113" s="77" t="s">
        <v>352</v>
      </c>
      <c r="B113" s="2" t="s">
        <v>353</v>
      </c>
      <c r="C113" s="81" t="s">
        <v>7</v>
      </c>
      <c r="D113" s="22"/>
    </row>
    <row r="114" spans="1:4" s="72" customFormat="1" ht="25.5" customHeight="1" x14ac:dyDescent="0.25">
      <c r="A114" s="189"/>
      <c r="B114" s="190"/>
      <c r="C114" s="190"/>
      <c r="D114" s="190"/>
    </row>
    <row r="115" spans="1:4" s="72" customFormat="1" ht="25.5" customHeight="1" x14ac:dyDescent="0.25">
      <c r="A115" s="243" t="s">
        <v>327</v>
      </c>
      <c r="B115" s="244"/>
      <c r="C115" s="244"/>
      <c r="D115" s="245"/>
    </row>
    <row r="116" spans="1:4" s="72" customFormat="1" ht="41.25" customHeight="1" x14ac:dyDescent="0.25">
      <c r="A116" s="68">
        <v>1</v>
      </c>
      <c r="B116" s="2" t="s">
        <v>329</v>
      </c>
      <c r="C116" s="1" t="s">
        <v>7</v>
      </c>
      <c r="D116" s="22"/>
    </row>
    <row r="117" spans="1:4" s="72" customFormat="1" ht="41.25" customHeight="1" x14ac:dyDescent="0.25">
      <c r="A117" s="68">
        <v>2</v>
      </c>
      <c r="B117" s="2" t="s">
        <v>325</v>
      </c>
      <c r="C117" s="1" t="s">
        <v>22</v>
      </c>
      <c r="D117" s="22"/>
    </row>
    <row r="118" spans="1:4" s="72" customFormat="1" ht="18" customHeight="1" x14ac:dyDescent="0.25">
      <c r="A118" s="68">
        <v>3</v>
      </c>
      <c r="B118" s="2" t="s">
        <v>271</v>
      </c>
      <c r="C118" s="1" t="s">
        <v>22</v>
      </c>
      <c r="D118" s="22"/>
    </row>
    <row r="119" spans="1:4" s="72" customFormat="1" ht="38.25" customHeight="1" x14ac:dyDescent="0.25">
      <c r="A119" s="68">
        <v>4</v>
      </c>
      <c r="B119" s="2" t="s">
        <v>256</v>
      </c>
      <c r="C119" s="1" t="s">
        <v>25</v>
      </c>
      <c r="D119" s="22"/>
    </row>
    <row r="120" spans="1:4" s="72" customFormat="1" ht="51" customHeight="1" x14ac:dyDescent="0.25">
      <c r="A120" s="68">
        <v>5</v>
      </c>
      <c r="B120" s="2" t="s">
        <v>326</v>
      </c>
      <c r="C120" s="1" t="s">
        <v>7</v>
      </c>
      <c r="D120" s="22"/>
    </row>
    <row r="121" spans="1:4" s="72" customFormat="1" ht="25.5" customHeight="1" x14ac:dyDescent="0.25">
      <c r="A121" s="189"/>
      <c r="B121" s="190"/>
      <c r="C121" s="190"/>
      <c r="D121" s="190"/>
    </row>
    <row r="122" spans="1:4" s="72" customFormat="1" ht="20.25" customHeight="1" x14ac:dyDescent="0.25">
      <c r="A122" s="48"/>
      <c r="B122" s="85"/>
      <c r="C122" s="86"/>
      <c r="D122" s="87"/>
    </row>
    <row r="123" spans="1:4" s="72" customFormat="1" ht="20.25" customHeight="1" x14ac:dyDescent="0.3">
      <c r="A123" s="234" t="s">
        <v>328</v>
      </c>
      <c r="B123" s="251"/>
      <c r="C123" s="251"/>
      <c r="D123" s="251"/>
    </row>
    <row r="124" spans="1:4" x14ac:dyDescent="0.25">
      <c r="A124" s="124">
        <v>1</v>
      </c>
      <c r="B124" s="231" t="s">
        <v>30</v>
      </c>
      <c r="C124" s="232"/>
      <c r="D124" s="232"/>
    </row>
    <row r="125" spans="1:4" ht="15.6" x14ac:dyDescent="0.25">
      <c r="A125" s="89" t="s">
        <v>6</v>
      </c>
      <c r="B125" s="90" t="s">
        <v>167</v>
      </c>
      <c r="C125" s="91" t="s">
        <v>298</v>
      </c>
      <c r="D125" s="93"/>
    </row>
    <row r="126" spans="1:4" ht="15.6" x14ac:dyDescent="0.25">
      <c r="A126" s="89" t="s">
        <v>58</v>
      </c>
      <c r="B126" s="95" t="s">
        <v>168</v>
      </c>
      <c r="C126" s="96" t="s">
        <v>298</v>
      </c>
      <c r="D126" s="98"/>
    </row>
    <row r="127" spans="1:4" ht="15.6" x14ac:dyDescent="0.25">
      <c r="A127" s="89" t="s">
        <v>59</v>
      </c>
      <c r="B127" s="95" t="s">
        <v>169</v>
      </c>
      <c r="C127" s="96" t="s">
        <v>298</v>
      </c>
      <c r="D127" s="98"/>
    </row>
    <row r="128" spans="1:4" x14ac:dyDescent="0.25">
      <c r="A128" s="11">
        <v>2</v>
      </c>
      <c r="B128" s="231" t="s">
        <v>170</v>
      </c>
      <c r="C128" s="232"/>
      <c r="D128" s="232"/>
    </row>
    <row r="129" spans="1:4" x14ac:dyDescent="0.25">
      <c r="A129" s="11" t="s">
        <v>8</v>
      </c>
      <c r="B129" s="231" t="s">
        <v>171</v>
      </c>
      <c r="C129" s="232"/>
      <c r="D129" s="232"/>
    </row>
    <row r="130" spans="1:4" ht="15.6" x14ac:dyDescent="0.25">
      <c r="A130" s="89" t="s">
        <v>172</v>
      </c>
      <c r="B130" s="95" t="s">
        <v>173</v>
      </c>
      <c r="C130" s="96" t="s">
        <v>298</v>
      </c>
      <c r="D130" s="100"/>
    </row>
    <row r="131" spans="1:4" ht="15.6" x14ac:dyDescent="0.25">
      <c r="A131" s="89" t="s">
        <v>174</v>
      </c>
      <c r="B131" s="95" t="s">
        <v>175</v>
      </c>
      <c r="C131" s="96" t="s">
        <v>298</v>
      </c>
      <c r="D131" s="100"/>
    </row>
    <row r="132" spans="1:4" ht="15.6" x14ac:dyDescent="0.25">
      <c r="A132" s="89" t="s">
        <v>176</v>
      </c>
      <c r="B132" s="95" t="s">
        <v>177</v>
      </c>
      <c r="C132" s="96" t="s">
        <v>298</v>
      </c>
      <c r="D132" s="100"/>
    </row>
    <row r="133" spans="1:4" ht="15.6" x14ac:dyDescent="0.25">
      <c r="A133" s="89" t="s">
        <v>178</v>
      </c>
      <c r="B133" s="95" t="s">
        <v>179</v>
      </c>
      <c r="C133" s="96" t="s">
        <v>298</v>
      </c>
      <c r="D133" s="100"/>
    </row>
    <row r="134" spans="1:4" ht="15.6" x14ac:dyDescent="0.25">
      <c r="A134" s="89" t="s">
        <v>180</v>
      </c>
      <c r="B134" s="95" t="s">
        <v>181</v>
      </c>
      <c r="C134" s="96" t="s">
        <v>298</v>
      </c>
      <c r="D134" s="100"/>
    </row>
    <row r="135" spans="1:4" x14ac:dyDescent="0.25">
      <c r="A135" s="89" t="s">
        <v>182</v>
      </c>
      <c r="B135" s="101" t="s">
        <v>183</v>
      </c>
      <c r="C135" s="102" t="s">
        <v>9</v>
      </c>
      <c r="D135" s="104"/>
    </row>
    <row r="136" spans="1:4" x14ac:dyDescent="0.25">
      <c r="A136" s="11">
        <v>3</v>
      </c>
      <c r="B136" s="231" t="s">
        <v>105</v>
      </c>
      <c r="C136" s="232"/>
      <c r="D136" s="232"/>
    </row>
    <row r="137" spans="1:4" ht="15.6" x14ac:dyDescent="0.25">
      <c r="A137" s="89" t="s">
        <v>12</v>
      </c>
      <c r="B137" s="90" t="s">
        <v>184</v>
      </c>
      <c r="C137" s="91" t="s">
        <v>298</v>
      </c>
      <c r="D137" s="106"/>
    </row>
    <row r="138" spans="1:4" ht="15.6" x14ac:dyDescent="0.25">
      <c r="A138" s="89" t="s">
        <v>75</v>
      </c>
      <c r="B138" s="101" t="s">
        <v>185</v>
      </c>
      <c r="C138" s="102" t="s">
        <v>298</v>
      </c>
      <c r="D138" s="107"/>
    </row>
    <row r="139" spans="1:4" x14ac:dyDescent="0.25">
      <c r="A139" s="11">
        <v>4</v>
      </c>
      <c r="B139" s="231" t="s">
        <v>186</v>
      </c>
      <c r="C139" s="232"/>
      <c r="D139" s="232"/>
    </row>
    <row r="140" spans="1:4" ht="33" customHeight="1" x14ac:dyDescent="0.25">
      <c r="A140" s="89" t="s">
        <v>20</v>
      </c>
      <c r="B140" s="188" t="s">
        <v>318</v>
      </c>
      <c r="C140" s="108" t="s">
        <v>9</v>
      </c>
      <c r="D140" s="110"/>
    </row>
    <row r="141" spans="1:4" x14ac:dyDescent="0.25">
      <c r="A141" s="11">
        <v>5</v>
      </c>
      <c r="B141" s="231" t="s">
        <v>187</v>
      </c>
      <c r="C141" s="232"/>
      <c r="D141" s="232"/>
    </row>
    <row r="142" spans="1:4" x14ac:dyDescent="0.25">
      <c r="A142" s="187" t="s">
        <v>23</v>
      </c>
      <c r="B142" s="253" t="s">
        <v>116</v>
      </c>
      <c r="C142" s="254"/>
      <c r="D142" s="254"/>
    </row>
    <row r="143" spans="1:4" ht="21" customHeight="1" x14ac:dyDescent="0.25">
      <c r="A143" s="178"/>
      <c r="B143" s="112" t="s">
        <v>319</v>
      </c>
      <c r="C143" s="113" t="s">
        <v>9</v>
      </c>
      <c r="D143" s="107"/>
    </row>
    <row r="144" spans="1:4" x14ac:dyDescent="0.25">
      <c r="A144" s="11" t="s">
        <v>24</v>
      </c>
      <c r="B144" s="231" t="s">
        <v>120</v>
      </c>
      <c r="C144" s="232"/>
      <c r="D144" s="232"/>
    </row>
    <row r="145" spans="1:4" x14ac:dyDescent="0.25">
      <c r="A145" s="256"/>
      <c r="B145" s="114" t="s">
        <v>188</v>
      </c>
      <c r="C145" s="115"/>
      <c r="D145" s="110"/>
    </row>
    <row r="146" spans="1:4" x14ac:dyDescent="0.25">
      <c r="A146" s="256"/>
      <c r="B146" s="112" t="s">
        <v>321</v>
      </c>
      <c r="C146" s="113" t="s">
        <v>9</v>
      </c>
      <c r="D146" s="107"/>
    </row>
    <row r="147" spans="1:4" x14ac:dyDescent="0.25">
      <c r="A147" s="11" t="s">
        <v>31</v>
      </c>
      <c r="B147" s="231" t="s">
        <v>189</v>
      </c>
      <c r="C147" s="232"/>
      <c r="D147" s="232"/>
    </row>
    <row r="148" spans="1:4" x14ac:dyDescent="0.25">
      <c r="A148" s="118"/>
      <c r="B148" s="119" t="s">
        <v>322</v>
      </c>
      <c r="C148" s="115" t="s">
        <v>9</v>
      </c>
      <c r="D148" s="106"/>
    </row>
    <row r="149" spans="1:4" x14ac:dyDescent="0.25">
      <c r="A149" s="121"/>
      <c r="B149" s="122"/>
      <c r="C149" s="122"/>
      <c r="D149" s="122"/>
    </row>
    <row r="150" spans="1:4" ht="15.6" x14ac:dyDescent="0.3">
      <c r="A150" s="234" t="s">
        <v>330</v>
      </c>
      <c r="B150" s="235"/>
      <c r="C150" s="235"/>
      <c r="D150" s="235"/>
    </row>
    <row r="151" spans="1:4" x14ac:dyDescent="0.25">
      <c r="A151" s="124">
        <v>1</v>
      </c>
      <c r="B151" s="231" t="s">
        <v>30</v>
      </c>
      <c r="C151" s="232"/>
      <c r="D151" s="232"/>
    </row>
    <row r="152" spans="1:4" ht="16.2" x14ac:dyDescent="0.25">
      <c r="A152" s="125" t="s">
        <v>6</v>
      </c>
      <c r="B152" s="126" t="s">
        <v>37</v>
      </c>
      <c r="C152" s="127" t="s">
        <v>299</v>
      </c>
      <c r="D152" s="127"/>
    </row>
    <row r="153" spans="1:4" ht="16.2" x14ac:dyDescent="0.25">
      <c r="A153" s="125" t="s">
        <v>58</v>
      </c>
      <c r="B153" s="130" t="s">
        <v>38</v>
      </c>
      <c r="C153" s="125" t="s">
        <v>299</v>
      </c>
      <c r="D153" s="125"/>
    </row>
    <row r="154" spans="1:4" ht="16.2" x14ac:dyDescent="0.25">
      <c r="A154" s="125" t="s">
        <v>59</v>
      </c>
      <c r="B154" s="130" t="s">
        <v>39</v>
      </c>
      <c r="C154" s="125" t="s">
        <v>299</v>
      </c>
      <c r="D154" s="125"/>
    </row>
    <row r="155" spans="1:4" x14ac:dyDescent="0.25">
      <c r="A155" s="124">
        <v>2</v>
      </c>
      <c r="B155" s="231" t="s">
        <v>171</v>
      </c>
      <c r="C155" s="232"/>
      <c r="D155" s="232"/>
    </row>
    <row r="156" spans="1:4" ht="16.2" x14ac:dyDescent="0.25">
      <c r="A156" s="125" t="s">
        <v>8</v>
      </c>
      <c r="B156" s="126" t="s">
        <v>300</v>
      </c>
      <c r="C156" s="127" t="s">
        <v>299</v>
      </c>
      <c r="D156" s="127"/>
    </row>
    <row r="157" spans="1:4" ht="16.2" x14ac:dyDescent="0.25">
      <c r="A157" s="125" t="s">
        <v>60</v>
      </c>
      <c r="B157" s="130" t="s">
        <v>301</v>
      </c>
      <c r="C157" s="125" t="s">
        <v>299</v>
      </c>
      <c r="D157" s="125"/>
    </row>
    <row r="158" spans="1:4" ht="16.2" x14ac:dyDescent="0.25">
      <c r="A158" s="125" t="s">
        <v>61</v>
      </c>
      <c r="B158" s="130" t="s">
        <v>302</v>
      </c>
      <c r="C158" s="125" t="s">
        <v>299</v>
      </c>
      <c r="D158" s="125"/>
    </row>
    <row r="159" spans="1:4" ht="16.2" x14ac:dyDescent="0.25">
      <c r="A159" s="125" t="s">
        <v>62</v>
      </c>
      <c r="B159" s="137" t="s">
        <v>303</v>
      </c>
      <c r="C159" s="138" t="s">
        <v>304</v>
      </c>
      <c r="D159" s="125"/>
    </row>
    <row r="160" spans="1:4" x14ac:dyDescent="0.25">
      <c r="A160" s="125" t="s">
        <v>63</v>
      </c>
      <c r="B160" s="137" t="s">
        <v>40</v>
      </c>
      <c r="C160" s="138" t="str">
        <f>+C159</f>
        <v>m3</v>
      </c>
      <c r="D160" s="125"/>
    </row>
    <row r="161" spans="1:4" x14ac:dyDescent="0.25">
      <c r="A161" s="125" t="s">
        <v>64</v>
      </c>
      <c r="B161" s="137" t="s">
        <v>41</v>
      </c>
      <c r="C161" s="138" t="str">
        <f>+C163</f>
        <v>m3</v>
      </c>
      <c r="D161" s="125"/>
    </row>
    <row r="162" spans="1:4" ht="16.2" x14ac:dyDescent="0.25">
      <c r="A162" s="125" t="s">
        <v>65</v>
      </c>
      <c r="B162" s="130" t="s">
        <v>42</v>
      </c>
      <c r="C162" s="125" t="s">
        <v>305</v>
      </c>
      <c r="D162" s="125"/>
    </row>
    <row r="163" spans="1:4" ht="27.6" x14ac:dyDescent="0.25">
      <c r="A163" s="125" t="s">
        <v>66</v>
      </c>
      <c r="B163" s="130" t="s">
        <v>84</v>
      </c>
      <c r="C163" s="125" t="s">
        <v>299</v>
      </c>
      <c r="D163" s="125"/>
    </row>
    <row r="164" spans="1:4" ht="16.2" x14ac:dyDescent="0.25">
      <c r="A164" s="125" t="s">
        <v>67</v>
      </c>
      <c r="B164" s="130" t="s">
        <v>43</v>
      </c>
      <c r="C164" s="125" t="s">
        <v>305</v>
      </c>
      <c r="D164" s="125"/>
    </row>
    <row r="165" spans="1:4" x14ac:dyDescent="0.25">
      <c r="A165" s="124">
        <v>3</v>
      </c>
      <c r="B165" s="231" t="s">
        <v>105</v>
      </c>
      <c r="C165" s="232"/>
      <c r="D165" s="232"/>
    </row>
    <row r="166" spans="1:4" ht="30" customHeight="1" x14ac:dyDescent="0.25">
      <c r="A166" s="125" t="s">
        <v>12</v>
      </c>
      <c r="B166" s="130" t="s">
        <v>44</v>
      </c>
      <c r="C166" s="125" t="s">
        <v>299</v>
      </c>
      <c r="D166" s="125"/>
    </row>
    <row r="167" spans="1:4" ht="16.2" x14ac:dyDescent="0.25">
      <c r="A167" s="125" t="s">
        <v>75</v>
      </c>
      <c r="B167" s="130" t="s">
        <v>45</v>
      </c>
      <c r="C167" s="125" t="s">
        <v>305</v>
      </c>
      <c r="D167" s="125"/>
    </row>
    <row r="168" spans="1:4" ht="16.2" x14ac:dyDescent="0.25">
      <c r="A168" s="125" t="s">
        <v>13</v>
      </c>
      <c r="B168" s="130" t="s">
        <v>306</v>
      </c>
      <c r="C168" s="125" t="s">
        <v>299</v>
      </c>
      <c r="D168" s="125"/>
    </row>
    <row r="169" spans="1:4" x14ac:dyDescent="0.25">
      <c r="A169" s="124">
        <v>4</v>
      </c>
      <c r="B169" s="231" t="s">
        <v>120</v>
      </c>
      <c r="C169" s="232"/>
      <c r="D169" s="232"/>
    </row>
    <row r="170" spans="1:4" ht="16.2" x14ac:dyDescent="0.25">
      <c r="A170" s="125" t="s">
        <v>20</v>
      </c>
      <c r="B170" s="130" t="s">
        <v>46</v>
      </c>
      <c r="C170" s="125" t="s">
        <v>305</v>
      </c>
      <c r="D170" s="125"/>
    </row>
    <row r="171" spans="1:4" ht="16.2" x14ac:dyDescent="0.25">
      <c r="A171" s="125" t="s">
        <v>21</v>
      </c>
      <c r="B171" s="130" t="s">
        <v>47</v>
      </c>
      <c r="C171" s="125" t="s">
        <v>305</v>
      </c>
      <c r="D171" s="125"/>
    </row>
    <row r="172" spans="1:4" x14ac:dyDescent="0.25">
      <c r="A172" s="124">
        <v>5</v>
      </c>
      <c r="B172" s="231" t="s">
        <v>276</v>
      </c>
      <c r="C172" s="232"/>
      <c r="D172" s="232"/>
    </row>
    <row r="173" spans="1:4" ht="24.75" customHeight="1" x14ac:dyDescent="0.25">
      <c r="A173" s="125" t="s">
        <v>23</v>
      </c>
      <c r="B173" s="130" t="s">
        <v>152</v>
      </c>
      <c r="C173" s="125" t="s">
        <v>48</v>
      </c>
      <c r="D173" s="125"/>
    </row>
    <row r="174" spans="1:4" ht="16.2" x14ac:dyDescent="0.25">
      <c r="A174" s="125" t="s">
        <v>24</v>
      </c>
      <c r="B174" s="130" t="s">
        <v>49</v>
      </c>
      <c r="C174" s="125" t="s">
        <v>305</v>
      </c>
      <c r="D174" s="125"/>
    </row>
    <row r="175" spans="1:4" ht="27.6" x14ac:dyDescent="0.25">
      <c r="A175" s="125" t="s">
        <v>31</v>
      </c>
      <c r="B175" s="130" t="s">
        <v>50</v>
      </c>
      <c r="C175" s="125" t="s">
        <v>305</v>
      </c>
      <c r="D175" s="125"/>
    </row>
    <row r="176" spans="1:4" x14ac:dyDescent="0.25">
      <c r="A176" s="124">
        <v>6</v>
      </c>
      <c r="B176" s="231" t="s">
        <v>277</v>
      </c>
      <c r="C176" s="232"/>
      <c r="D176" s="232"/>
    </row>
    <row r="177" spans="1:4" ht="27.6" x14ac:dyDescent="0.25">
      <c r="A177" s="125" t="s">
        <v>33</v>
      </c>
      <c r="B177" s="130" t="s">
        <v>51</v>
      </c>
      <c r="C177" s="125" t="s">
        <v>25</v>
      </c>
      <c r="D177" s="125"/>
    </row>
    <row r="178" spans="1:4" ht="27.6" x14ac:dyDescent="0.25">
      <c r="A178" s="125" t="s">
        <v>34</v>
      </c>
      <c r="B178" s="130" t="s">
        <v>52</v>
      </c>
      <c r="C178" s="125" t="s">
        <v>7</v>
      </c>
      <c r="D178" s="125"/>
    </row>
    <row r="179" spans="1:4" x14ac:dyDescent="0.25">
      <c r="A179" s="125" t="s">
        <v>76</v>
      </c>
      <c r="B179" s="130" t="s">
        <v>53</v>
      </c>
      <c r="C179" s="125" t="s">
        <v>25</v>
      </c>
      <c r="D179" s="125"/>
    </row>
    <row r="180" spans="1:4" x14ac:dyDescent="0.25">
      <c r="A180" s="124">
        <v>7</v>
      </c>
      <c r="B180" s="231" t="s">
        <v>278</v>
      </c>
      <c r="C180" s="232"/>
      <c r="D180" s="232"/>
    </row>
    <row r="181" spans="1:4" ht="16.2" x14ac:dyDescent="0.25">
      <c r="A181" s="125" t="s">
        <v>35</v>
      </c>
      <c r="B181" s="130" t="s">
        <v>54</v>
      </c>
      <c r="C181" s="125" t="s">
        <v>305</v>
      </c>
      <c r="D181" s="125"/>
    </row>
    <row r="182" spans="1:4" ht="16.2" x14ac:dyDescent="0.25">
      <c r="A182" s="125" t="s">
        <v>36</v>
      </c>
      <c r="B182" s="130" t="s">
        <v>55</v>
      </c>
      <c r="C182" s="125" t="s">
        <v>305</v>
      </c>
      <c r="D182" s="125"/>
    </row>
    <row r="183" spans="1:4" ht="16.2" x14ac:dyDescent="0.25">
      <c r="A183" s="125" t="s">
        <v>77</v>
      </c>
      <c r="B183" s="130" t="s">
        <v>56</v>
      </c>
      <c r="C183" s="125" t="s">
        <v>307</v>
      </c>
      <c r="D183" s="125"/>
    </row>
    <row r="184" spans="1:4" x14ac:dyDescent="0.25">
      <c r="A184" s="124">
        <v>8</v>
      </c>
      <c r="B184" s="231" t="s">
        <v>279</v>
      </c>
      <c r="C184" s="232"/>
      <c r="D184" s="232"/>
    </row>
    <row r="185" spans="1:4" ht="27.6" x14ac:dyDescent="0.25">
      <c r="A185" s="125" t="s">
        <v>78</v>
      </c>
      <c r="B185" s="130" t="s">
        <v>151</v>
      </c>
      <c r="C185" s="125" t="s">
        <v>48</v>
      </c>
      <c r="D185" s="125"/>
    </row>
    <row r="186" spans="1:4" x14ac:dyDescent="0.25">
      <c r="A186" s="125" t="s">
        <v>79</v>
      </c>
      <c r="B186" s="130" t="s">
        <v>57</v>
      </c>
      <c r="C186" s="125" t="s">
        <v>25</v>
      </c>
      <c r="D186" s="125"/>
    </row>
    <row r="187" spans="1:4" ht="27.6" x14ac:dyDescent="0.25">
      <c r="A187" s="125" t="s">
        <v>80</v>
      </c>
      <c r="B187" s="130" t="s">
        <v>83</v>
      </c>
      <c r="C187" s="125" t="s">
        <v>7</v>
      </c>
      <c r="D187" s="125"/>
    </row>
    <row r="188" spans="1:4" x14ac:dyDescent="0.25">
      <c r="A188" s="125" t="s">
        <v>81</v>
      </c>
      <c r="B188" s="130" t="s">
        <v>161</v>
      </c>
      <c r="C188" s="125" t="s">
        <v>7</v>
      </c>
      <c r="D188" s="125"/>
    </row>
    <row r="189" spans="1:4" x14ac:dyDescent="0.25">
      <c r="A189" s="121"/>
      <c r="B189" s="122"/>
      <c r="C189" s="122"/>
      <c r="D189" s="122"/>
    </row>
    <row r="190" spans="1:4" ht="15.6" x14ac:dyDescent="0.3">
      <c r="A190" s="234" t="s">
        <v>332</v>
      </c>
      <c r="B190" s="251"/>
      <c r="C190" s="251"/>
      <c r="D190" s="251"/>
    </row>
    <row r="191" spans="1:4" ht="82.8" x14ac:dyDescent="0.25">
      <c r="A191" s="17">
        <v>9</v>
      </c>
      <c r="B191" s="25" t="s">
        <v>308</v>
      </c>
      <c r="C191" s="17" t="s">
        <v>137</v>
      </c>
      <c r="D191" s="20"/>
    </row>
    <row r="192" spans="1:4" x14ac:dyDescent="0.25">
      <c r="A192" s="149"/>
      <c r="B192" s="150"/>
      <c r="C192" s="151"/>
      <c r="D192" s="152"/>
    </row>
    <row r="193" spans="1:4" ht="15.6" x14ac:dyDescent="0.3">
      <c r="A193" s="234" t="s">
        <v>333</v>
      </c>
      <c r="B193" s="251"/>
      <c r="C193" s="251"/>
      <c r="D193" s="251"/>
    </row>
    <row r="194" spans="1:4" ht="82.8" x14ac:dyDescent="0.25">
      <c r="A194" s="17">
        <v>10</v>
      </c>
      <c r="B194" s="25" t="s">
        <v>308</v>
      </c>
      <c r="C194" s="17" t="s">
        <v>137</v>
      </c>
      <c r="D194" s="20"/>
    </row>
    <row r="195" spans="1:4" x14ac:dyDescent="0.25">
      <c r="A195" s="40"/>
      <c r="B195" s="40"/>
      <c r="C195" s="40"/>
      <c r="D195" s="40"/>
    </row>
    <row r="196" spans="1:4" x14ac:dyDescent="0.25">
      <c r="C196" s="47"/>
    </row>
    <row r="197" spans="1:4" x14ac:dyDescent="0.25">
      <c r="C197" s="47"/>
    </row>
    <row r="198" spans="1:4" x14ac:dyDescent="0.25">
      <c r="C198" s="47"/>
    </row>
    <row r="199" spans="1:4" x14ac:dyDescent="0.25">
      <c r="C199" s="47"/>
    </row>
    <row r="200" spans="1:4" x14ac:dyDescent="0.25">
      <c r="C200" s="47"/>
    </row>
    <row r="201" spans="1:4" x14ac:dyDescent="0.25">
      <c r="C201" s="47"/>
    </row>
    <row r="202" spans="1:4" x14ac:dyDescent="0.25">
      <c r="C202" s="47"/>
    </row>
    <row r="203" spans="1:4" x14ac:dyDescent="0.25">
      <c r="C203" s="47"/>
    </row>
    <row r="206" spans="1:4" x14ac:dyDescent="0.25">
      <c r="B206" s="160"/>
    </row>
    <row r="207" spans="1:4" x14ac:dyDescent="0.25">
      <c r="B207" s="160"/>
    </row>
    <row r="208" spans="1:4" x14ac:dyDescent="0.25">
      <c r="B208" s="160"/>
    </row>
  </sheetData>
  <mergeCells count="37">
    <mergeCell ref="A1:D1"/>
    <mergeCell ref="A5:D5"/>
    <mergeCell ref="B80:D80"/>
    <mergeCell ref="B89:D89"/>
    <mergeCell ref="B92:D92"/>
    <mergeCell ref="A60:D60"/>
    <mergeCell ref="B61:D61"/>
    <mergeCell ref="B67:D67"/>
    <mergeCell ref="B74:D74"/>
    <mergeCell ref="B109:D109"/>
    <mergeCell ref="B112:D112"/>
    <mergeCell ref="A115:D115"/>
    <mergeCell ref="B96:D96"/>
    <mergeCell ref="B99:D99"/>
    <mergeCell ref="B104:D104"/>
    <mergeCell ref="B147:D147"/>
    <mergeCell ref="A123:D123"/>
    <mergeCell ref="B124:D124"/>
    <mergeCell ref="B128:D128"/>
    <mergeCell ref="B129:D129"/>
    <mergeCell ref="B136:D136"/>
    <mergeCell ref="B139:D139"/>
    <mergeCell ref="B141:D141"/>
    <mergeCell ref="B142:D142"/>
    <mergeCell ref="B144:D144"/>
    <mergeCell ref="A145:A146"/>
    <mergeCell ref="A150:D150"/>
    <mergeCell ref="B151:D151"/>
    <mergeCell ref="B155:D155"/>
    <mergeCell ref="B165:D165"/>
    <mergeCell ref="B169:D169"/>
    <mergeCell ref="A190:D190"/>
    <mergeCell ref="A193:D193"/>
    <mergeCell ref="B172:D172"/>
    <mergeCell ref="B176:D176"/>
    <mergeCell ref="B180:D180"/>
    <mergeCell ref="B184:D18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53B08-572F-4848-95E7-BD9825682C4E}">
  <dimension ref="A1:D63"/>
  <sheetViews>
    <sheetView zoomScaleNormal="100" workbookViewId="0">
      <selection sqref="A1:D1"/>
    </sheetView>
  </sheetViews>
  <sheetFormatPr baseColWidth="10" defaultColWidth="11.44140625" defaultRowHeight="13.8" x14ac:dyDescent="0.25"/>
  <cols>
    <col min="1" max="1" width="6.88671875" style="40" customWidth="1"/>
    <col min="2" max="2" width="66.5546875" style="160" customWidth="1"/>
    <col min="3" max="3" width="10.5546875" style="40" bestFit="1" customWidth="1"/>
    <col min="4" max="4" width="18.44140625" style="40" customWidth="1"/>
    <col min="5" max="16384" width="11.44140625" style="40"/>
  </cols>
  <sheetData>
    <row r="1" spans="1:4" ht="56.25" customHeight="1" x14ac:dyDescent="0.25">
      <c r="A1" s="257" t="s">
        <v>365</v>
      </c>
      <c r="B1" s="257"/>
      <c r="C1" s="257"/>
      <c r="D1" s="257"/>
    </row>
    <row r="2" spans="1:4" ht="15.6" x14ac:dyDescent="0.25">
      <c r="A2" s="38"/>
      <c r="B2" s="168"/>
      <c r="C2" s="38"/>
      <c r="D2" s="38"/>
    </row>
    <row r="3" spans="1:4" ht="36.6" customHeight="1" x14ac:dyDescent="0.25">
      <c r="A3" s="169" t="s">
        <v>0</v>
      </c>
      <c r="B3" s="170" t="s">
        <v>1</v>
      </c>
      <c r="C3" s="155" t="s">
        <v>2</v>
      </c>
      <c r="D3" s="206" t="s">
        <v>363</v>
      </c>
    </row>
    <row r="4" spans="1:4" ht="24" customHeight="1" x14ac:dyDescent="0.25"/>
    <row r="5" spans="1:4" ht="21.75" customHeight="1" x14ac:dyDescent="0.25">
      <c r="A5" s="273" t="s">
        <v>309</v>
      </c>
      <c r="B5" s="273"/>
      <c r="C5" s="273"/>
      <c r="D5" s="273"/>
    </row>
    <row r="6" spans="1:4" ht="24" customHeight="1" x14ac:dyDescent="0.25">
      <c r="A6" s="5">
        <v>1</v>
      </c>
      <c r="B6" s="26" t="s">
        <v>30</v>
      </c>
      <c r="C6" s="6"/>
      <c r="D6" s="7"/>
    </row>
    <row r="7" spans="1:4" ht="24" customHeight="1" x14ac:dyDescent="0.25">
      <c r="A7" s="8" t="s">
        <v>6</v>
      </c>
      <c r="B7" s="76" t="s">
        <v>162</v>
      </c>
      <c r="C7" s="1" t="s">
        <v>9</v>
      </c>
      <c r="D7" s="9"/>
    </row>
    <row r="8" spans="1:4" ht="21" customHeight="1" x14ac:dyDescent="0.25">
      <c r="A8" s="8" t="s">
        <v>58</v>
      </c>
      <c r="B8" s="18" t="s">
        <v>85</v>
      </c>
      <c r="C8" s="9" t="s">
        <v>10</v>
      </c>
      <c r="D8" s="8"/>
    </row>
    <row r="9" spans="1:4" x14ac:dyDescent="0.25">
      <c r="A9" s="8" t="s">
        <v>59</v>
      </c>
      <c r="B9" s="18" t="s">
        <v>86</v>
      </c>
      <c r="C9" s="9" t="s">
        <v>10</v>
      </c>
      <c r="D9" s="8"/>
    </row>
    <row r="10" spans="1:4" ht="22.5" customHeight="1" x14ac:dyDescent="0.25">
      <c r="A10" s="8" t="s">
        <v>139</v>
      </c>
      <c r="B10" s="18" t="s">
        <v>87</v>
      </c>
      <c r="C10" s="9" t="s">
        <v>10</v>
      </c>
      <c r="D10" s="9"/>
    </row>
    <row r="11" spans="1:4" ht="18.75" customHeight="1" x14ac:dyDescent="0.25">
      <c r="A11" s="8" t="s">
        <v>140</v>
      </c>
      <c r="B11" s="18" t="s">
        <v>88</v>
      </c>
      <c r="C11" s="9" t="s">
        <v>10</v>
      </c>
      <c r="D11" s="8"/>
    </row>
    <row r="12" spans="1:4" ht="14.25" customHeight="1" x14ac:dyDescent="0.25">
      <c r="A12" s="8" t="s">
        <v>141</v>
      </c>
      <c r="B12" s="18" t="s">
        <v>89</v>
      </c>
      <c r="C12" s="9" t="s">
        <v>10</v>
      </c>
      <c r="D12" s="8"/>
    </row>
    <row r="13" spans="1:4" ht="18.75" customHeight="1" x14ac:dyDescent="0.25">
      <c r="A13" s="8" t="s">
        <v>142</v>
      </c>
      <c r="B13" s="18" t="s">
        <v>90</v>
      </c>
      <c r="C13" s="9" t="s">
        <v>10</v>
      </c>
      <c r="D13" s="8"/>
    </row>
    <row r="14" spans="1:4" ht="21" customHeight="1" x14ac:dyDescent="0.25">
      <c r="A14" s="5">
        <v>2</v>
      </c>
      <c r="B14" s="23" t="s">
        <v>171</v>
      </c>
      <c r="C14" s="12"/>
      <c r="D14" s="13"/>
    </row>
    <row r="15" spans="1:4" ht="19.5" customHeight="1" x14ac:dyDescent="0.25">
      <c r="A15" s="8" t="s">
        <v>8</v>
      </c>
      <c r="B15" s="18" t="s">
        <v>91</v>
      </c>
      <c r="C15" s="9" t="s">
        <v>10</v>
      </c>
      <c r="D15" s="8"/>
    </row>
    <row r="16" spans="1:4" ht="24" customHeight="1" x14ac:dyDescent="0.25">
      <c r="A16" s="8" t="s">
        <v>60</v>
      </c>
      <c r="B16" s="18" t="s">
        <v>92</v>
      </c>
      <c r="C16" s="9" t="s">
        <v>10</v>
      </c>
      <c r="D16" s="8"/>
    </row>
    <row r="17" spans="1:4" ht="18.75" customHeight="1" x14ac:dyDescent="0.25">
      <c r="A17" s="8" t="s">
        <v>61</v>
      </c>
      <c r="B17" s="18" t="s">
        <v>93</v>
      </c>
      <c r="C17" s="9" t="s">
        <v>10</v>
      </c>
      <c r="D17" s="8"/>
    </row>
    <row r="18" spans="1:4" x14ac:dyDescent="0.25">
      <c r="A18" s="8" t="s">
        <v>62</v>
      </c>
      <c r="B18" s="18" t="s">
        <v>94</v>
      </c>
      <c r="C18" s="9" t="s">
        <v>10</v>
      </c>
      <c r="D18" s="8"/>
    </row>
    <row r="19" spans="1:4" ht="18.75" customHeight="1" x14ac:dyDescent="0.25">
      <c r="A19" s="8" t="s">
        <v>63</v>
      </c>
      <c r="B19" s="18" t="s">
        <v>95</v>
      </c>
      <c r="C19" s="9" t="s">
        <v>10</v>
      </c>
      <c r="D19" s="8"/>
    </row>
    <row r="20" spans="1:4" ht="25.5" customHeight="1" x14ac:dyDescent="0.25">
      <c r="A20" s="8" t="s">
        <v>64</v>
      </c>
      <c r="B20" s="18" t="s">
        <v>97</v>
      </c>
      <c r="C20" s="9" t="s">
        <v>10</v>
      </c>
      <c r="D20" s="8"/>
    </row>
    <row r="21" spans="1:4" ht="23.25" customHeight="1" x14ac:dyDescent="0.25">
      <c r="A21" s="8" t="s">
        <v>65</v>
      </c>
      <c r="B21" s="18" t="s">
        <v>98</v>
      </c>
      <c r="C21" s="9" t="s">
        <v>10</v>
      </c>
      <c r="D21" s="8"/>
    </row>
    <row r="22" spans="1:4" ht="26.25" customHeight="1" x14ac:dyDescent="0.25">
      <c r="A22" s="8" t="s">
        <v>66</v>
      </c>
      <c r="B22" s="18" t="s">
        <v>99</v>
      </c>
      <c r="C22" s="9" t="s">
        <v>9</v>
      </c>
      <c r="D22" s="8"/>
    </row>
    <row r="23" spans="1:4" ht="22.5" customHeight="1" x14ac:dyDescent="0.25">
      <c r="A23" s="8" t="s">
        <v>67</v>
      </c>
      <c r="B23" s="18" t="s">
        <v>100</v>
      </c>
      <c r="C23" s="9" t="s">
        <v>10</v>
      </c>
      <c r="D23" s="8"/>
    </row>
    <row r="24" spans="1:4" ht="24" customHeight="1" x14ac:dyDescent="0.25">
      <c r="A24" s="8" t="s">
        <v>143</v>
      </c>
      <c r="B24" s="18" t="s">
        <v>101</v>
      </c>
      <c r="C24" s="9" t="s">
        <v>10</v>
      </c>
      <c r="D24" s="8"/>
    </row>
    <row r="25" spans="1:4" ht="20.25" customHeight="1" x14ac:dyDescent="0.25">
      <c r="A25" s="8" t="s">
        <v>144</v>
      </c>
      <c r="B25" s="18" t="s">
        <v>102</v>
      </c>
      <c r="C25" s="9" t="s">
        <v>10</v>
      </c>
      <c r="D25" s="8"/>
    </row>
    <row r="26" spans="1:4" ht="25.5" customHeight="1" x14ac:dyDescent="0.25">
      <c r="A26" s="8" t="s">
        <v>148</v>
      </c>
      <c r="B26" s="18" t="s">
        <v>103</v>
      </c>
      <c r="C26" s="9" t="s">
        <v>10</v>
      </c>
      <c r="D26" s="8"/>
    </row>
    <row r="27" spans="1:4" ht="21.75" customHeight="1" x14ac:dyDescent="0.25">
      <c r="A27" s="5">
        <v>3</v>
      </c>
      <c r="B27" s="23" t="s">
        <v>105</v>
      </c>
      <c r="C27" s="12"/>
      <c r="D27" s="14"/>
    </row>
    <row r="28" spans="1:4" ht="21" customHeight="1" x14ac:dyDescent="0.25">
      <c r="A28" s="9" t="s">
        <v>12</v>
      </c>
      <c r="B28" s="18" t="s">
        <v>106</v>
      </c>
      <c r="C28" s="9" t="s">
        <v>10</v>
      </c>
      <c r="D28" s="8"/>
    </row>
    <row r="29" spans="1:4" ht="22.5" customHeight="1" x14ac:dyDescent="0.25">
      <c r="A29" s="9" t="s">
        <v>75</v>
      </c>
      <c r="B29" s="18" t="s">
        <v>107</v>
      </c>
      <c r="C29" s="9" t="s">
        <v>10</v>
      </c>
      <c r="D29" s="8"/>
    </row>
    <row r="30" spans="1:4" ht="21.75" customHeight="1" x14ac:dyDescent="0.25">
      <c r="A30" s="9" t="s">
        <v>13</v>
      </c>
      <c r="B30" s="18" t="s">
        <v>108</v>
      </c>
      <c r="C30" s="9" t="s">
        <v>10</v>
      </c>
      <c r="D30" s="8"/>
    </row>
    <row r="31" spans="1:4" x14ac:dyDescent="0.25">
      <c r="A31" s="9" t="s">
        <v>14</v>
      </c>
      <c r="B31" s="18" t="s">
        <v>109</v>
      </c>
      <c r="C31" s="9" t="s">
        <v>10</v>
      </c>
      <c r="D31" s="8"/>
    </row>
    <row r="32" spans="1:4" ht="21" customHeight="1" x14ac:dyDescent="0.25">
      <c r="A32" s="9" t="s">
        <v>96</v>
      </c>
      <c r="B32" s="18" t="s">
        <v>110</v>
      </c>
      <c r="C32" s="9" t="s">
        <v>10</v>
      </c>
      <c r="D32" s="8"/>
    </row>
    <row r="33" spans="1:4" ht="36.75" customHeight="1" x14ac:dyDescent="0.25">
      <c r="A33" s="9" t="s">
        <v>15</v>
      </c>
      <c r="B33" s="19" t="s">
        <v>111</v>
      </c>
      <c r="C33" s="9" t="s">
        <v>10</v>
      </c>
      <c r="D33" s="9"/>
    </row>
    <row r="34" spans="1:4" ht="33.75" customHeight="1" x14ac:dyDescent="0.25">
      <c r="A34" s="9" t="s">
        <v>16</v>
      </c>
      <c r="B34" s="19" t="s">
        <v>112</v>
      </c>
      <c r="C34" s="9" t="s">
        <v>10</v>
      </c>
      <c r="D34" s="9"/>
    </row>
    <row r="35" spans="1:4" ht="27.75" customHeight="1" x14ac:dyDescent="0.25">
      <c r="A35" s="9" t="s">
        <v>17</v>
      </c>
      <c r="B35" s="19" t="s">
        <v>113</v>
      </c>
      <c r="C35" s="9" t="s">
        <v>10</v>
      </c>
      <c r="D35" s="9"/>
    </row>
    <row r="36" spans="1:4" ht="26.25" customHeight="1" x14ac:dyDescent="0.25">
      <c r="A36" s="9" t="s">
        <v>18</v>
      </c>
      <c r="B36" s="18" t="s">
        <v>150</v>
      </c>
      <c r="C36" s="9" t="s">
        <v>22</v>
      </c>
      <c r="D36" s="9"/>
    </row>
    <row r="37" spans="1:4" ht="24" customHeight="1" x14ac:dyDescent="0.25">
      <c r="A37" s="9" t="s">
        <v>19</v>
      </c>
      <c r="B37" s="18" t="s">
        <v>114</v>
      </c>
      <c r="C37" s="9" t="s">
        <v>10</v>
      </c>
      <c r="D37" s="8"/>
    </row>
    <row r="38" spans="1:4" ht="20.25" customHeight="1" x14ac:dyDescent="0.25">
      <c r="A38" s="5">
        <v>4</v>
      </c>
      <c r="B38" s="23" t="s">
        <v>116</v>
      </c>
      <c r="C38" s="12"/>
      <c r="D38" s="14"/>
    </row>
    <row r="39" spans="1:4" ht="18.75" customHeight="1" x14ac:dyDescent="0.25">
      <c r="A39" s="8" t="s">
        <v>20</v>
      </c>
      <c r="B39" s="18" t="s">
        <v>117</v>
      </c>
      <c r="C39" s="9" t="s">
        <v>9</v>
      </c>
      <c r="D39" s="8"/>
    </row>
    <row r="40" spans="1:4" ht="23.25" customHeight="1" x14ac:dyDescent="0.25">
      <c r="A40" s="8" t="s">
        <v>21</v>
      </c>
      <c r="B40" s="18" t="s">
        <v>118</v>
      </c>
      <c r="C40" s="9" t="s">
        <v>25</v>
      </c>
      <c r="D40" s="8"/>
    </row>
    <row r="41" spans="1:4" ht="22.5" customHeight="1" x14ac:dyDescent="0.25">
      <c r="A41" s="5">
        <v>5</v>
      </c>
      <c r="B41" s="23" t="s">
        <v>120</v>
      </c>
      <c r="C41" s="12"/>
      <c r="D41" s="14"/>
    </row>
    <row r="42" spans="1:4" ht="17.25" customHeight="1" x14ac:dyDescent="0.25">
      <c r="A42" s="8" t="s">
        <v>23</v>
      </c>
      <c r="B42" s="18" t="s">
        <v>121</v>
      </c>
      <c r="C42" s="9" t="s">
        <v>9</v>
      </c>
      <c r="D42" s="8"/>
    </row>
    <row r="43" spans="1:4" ht="19.5" customHeight="1" x14ac:dyDescent="0.25">
      <c r="A43" s="8" t="s">
        <v>24</v>
      </c>
      <c r="B43" s="18" t="s">
        <v>122</v>
      </c>
      <c r="C43" s="9" t="s">
        <v>9</v>
      </c>
      <c r="D43" s="8"/>
    </row>
    <row r="44" spans="1:4" x14ac:dyDescent="0.25">
      <c r="A44" s="8" t="s">
        <v>31</v>
      </c>
      <c r="B44" s="18" t="s">
        <v>123</v>
      </c>
      <c r="C44" s="9" t="s">
        <v>9</v>
      </c>
      <c r="D44" s="8"/>
    </row>
    <row r="45" spans="1:4" ht="21" customHeight="1" x14ac:dyDescent="0.25">
      <c r="A45" s="8" t="s">
        <v>32</v>
      </c>
      <c r="B45" s="18" t="s">
        <v>124</v>
      </c>
      <c r="C45" s="9" t="s">
        <v>9</v>
      </c>
      <c r="D45" s="8"/>
    </row>
    <row r="46" spans="1:4" ht="18.75" customHeight="1" x14ac:dyDescent="0.25">
      <c r="A46" s="5">
        <v>6</v>
      </c>
      <c r="B46" s="23" t="s">
        <v>281</v>
      </c>
      <c r="C46" s="12"/>
      <c r="D46" s="14"/>
    </row>
    <row r="47" spans="1:4" x14ac:dyDescent="0.25">
      <c r="A47" s="8" t="s">
        <v>33</v>
      </c>
      <c r="B47" s="18" t="s">
        <v>26</v>
      </c>
      <c r="C47" s="9" t="s">
        <v>9</v>
      </c>
      <c r="D47" s="8"/>
    </row>
    <row r="48" spans="1:4" ht="18" customHeight="1" x14ac:dyDescent="0.25">
      <c r="A48" s="8" t="s">
        <v>34</v>
      </c>
      <c r="B48" s="19" t="s">
        <v>27</v>
      </c>
      <c r="C48" s="9" t="s">
        <v>48</v>
      </c>
      <c r="D48" s="8"/>
    </row>
    <row r="49" spans="1:4" x14ac:dyDescent="0.25">
      <c r="A49" s="5">
        <v>7</v>
      </c>
      <c r="B49" s="23" t="s">
        <v>127</v>
      </c>
      <c r="C49" s="12"/>
      <c r="D49" s="14"/>
    </row>
    <row r="50" spans="1:4" ht="50.25" customHeight="1" x14ac:dyDescent="0.25">
      <c r="A50" s="9" t="s">
        <v>35</v>
      </c>
      <c r="B50" s="19" t="s">
        <v>310</v>
      </c>
      <c r="C50" s="9" t="s">
        <v>25</v>
      </c>
      <c r="D50" s="9"/>
    </row>
    <row r="51" spans="1:4" ht="48" customHeight="1" x14ac:dyDescent="0.25">
      <c r="A51" s="9" t="s">
        <v>36</v>
      </c>
      <c r="B51" s="19" t="s">
        <v>155</v>
      </c>
      <c r="C51" s="9" t="s">
        <v>25</v>
      </c>
      <c r="D51" s="9"/>
    </row>
    <row r="52" spans="1:4" ht="61.5" customHeight="1" x14ac:dyDescent="0.25">
      <c r="A52" s="9" t="s">
        <v>77</v>
      </c>
      <c r="B52" s="19" t="s">
        <v>128</v>
      </c>
      <c r="C52" s="9" t="s">
        <v>25</v>
      </c>
      <c r="D52" s="9"/>
    </row>
    <row r="53" spans="1:4" ht="20.25" customHeight="1" x14ac:dyDescent="0.25">
      <c r="A53" s="5">
        <v>8</v>
      </c>
      <c r="B53" s="23" t="s">
        <v>130</v>
      </c>
      <c r="C53" s="12"/>
      <c r="D53" s="14"/>
    </row>
    <row r="54" spans="1:4" ht="24.75" customHeight="1" x14ac:dyDescent="0.25">
      <c r="A54" s="8" t="s">
        <v>78</v>
      </c>
      <c r="B54" s="18" t="s">
        <v>132</v>
      </c>
      <c r="C54" s="9" t="s">
        <v>9</v>
      </c>
      <c r="D54" s="8"/>
    </row>
    <row r="55" spans="1:4" ht="21" customHeight="1" x14ac:dyDescent="0.25">
      <c r="A55" s="8" t="s">
        <v>79</v>
      </c>
      <c r="B55" s="32" t="s">
        <v>294</v>
      </c>
      <c r="C55" s="9" t="s">
        <v>9</v>
      </c>
      <c r="D55" s="8"/>
    </row>
    <row r="56" spans="1:4" x14ac:dyDescent="0.25">
      <c r="A56" s="8" t="s">
        <v>80</v>
      </c>
      <c r="B56" s="18" t="s">
        <v>29</v>
      </c>
      <c r="C56" s="9" t="s">
        <v>9</v>
      </c>
      <c r="D56" s="8"/>
    </row>
    <row r="57" spans="1:4" x14ac:dyDescent="0.25">
      <c r="A57" s="8" t="s">
        <v>145</v>
      </c>
      <c r="B57" s="18" t="s">
        <v>133</v>
      </c>
      <c r="C57" s="9" t="s">
        <v>9</v>
      </c>
      <c r="D57" s="8"/>
    </row>
    <row r="58" spans="1:4" ht="18.75" customHeight="1" x14ac:dyDescent="0.25">
      <c r="A58" s="5">
        <v>9</v>
      </c>
      <c r="B58" s="23" t="s">
        <v>135</v>
      </c>
      <c r="C58" s="12"/>
      <c r="D58" s="14"/>
    </row>
    <row r="59" spans="1:4" ht="45.75" customHeight="1" x14ac:dyDescent="0.25">
      <c r="A59" s="9" t="s">
        <v>131</v>
      </c>
      <c r="B59" s="19" t="s">
        <v>149</v>
      </c>
      <c r="C59" s="9" t="s">
        <v>137</v>
      </c>
      <c r="D59" s="9"/>
    </row>
    <row r="60" spans="1:4" ht="24.75" customHeight="1" x14ac:dyDescent="0.25">
      <c r="A60" s="24"/>
      <c r="B60" s="16"/>
      <c r="C60" s="16"/>
      <c r="D60" s="16"/>
    </row>
    <row r="61" spans="1:4" ht="17.25" customHeight="1" x14ac:dyDescent="0.3">
      <c r="A61" s="280" t="s">
        <v>296</v>
      </c>
      <c r="B61" s="281"/>
      <c r="C61" s="281"/>
      <c r="D61" s="281"/>
    </row>
    <row r="62" spans="1:4" ht="94.5" customHeight="1" x14ac:dyDescent="0.25">
      <c r="A62" s="17" t="s">
        <v>136</v>
      </c>
      <c r="B62" s="25" t="s">
        <v>160</v>
      </c>
      <c r="C62" s="17" t="s">
        <v>137</v>
      </c>
      <c r="D62" s="20"/>
    </row>
    <row r="63" spans="1:4" ht="24.75" customHeight="1" x14ac:dyDescent="0.25"/>
  </sheetData>
  <mergeCells count="3">
    <mergeCell ref="A61:D61"/>
    <mergeCell ref="A1:D1"/>
    <mergeCell ref="A5:D5"/>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01592-E343-4A91-9C48-5E60D8A97B2B}">
  <dimension ref="A1:D132"/>
  <sheetViews>
    <sheetView tabSelected="1" workbookViewId="0">
      <selection activeCell="D3" sqref="D3"/>
    </sheetView>
  </sheetViews>
  <sheetFormatPr baseColWidth="10" defaultRowHeight="14.4" x14ac:dyDescent="0.3"/>
  <cols>
    <col min="1" max="1" width="6.88671875" customWidth="1"/>
    <col min="2" max="2" width="66.5546875" customWidth="1"/>
    <col min="3" max="3" width="10.5546875" bestFit="1" customWidth="1"/>
    <col min="4" max="4" width="21" customWidth="1"/>
  </cols>
  <sheetData>
    <row r="1" spans="1:4" ht="54.75" customHeight="1" x14ac:dyDescent="0.3">
      <c r="A1" s="257" t="s">
        <v>366</v>
      </c>
      <c r="B1" s="257"/>
      <c r="C1" s="257"/>
      <c r="D1" s="257"/>
    </row>
    <row r="2" spans="1:4" ht="15.6" x14ac:dyDescent="0.3">
      <c r="A2" s="37"/>
      <c r="B2" s="38"/>
      <c r="C2" s="38"/>
      <c r="D2" s="38"/>
    </row>
    <row r="3" spans="1:4" ht="40.200000000000003" customHeight="1" x14ac:dyDescent="0.3">
      <c r="A3" s="41" t="s">
        <v>0</v>
      </c>
      <c r="B3" s="42" t="s">
        <v>1</v>
      </c>
      <c r="C3" s="43" t="s">
        <v>2</v>
      </c>
      <c r="D3" s="206" t="s">
        <v>363</v>
      </c>
    </row>
    <row r="5" spans="1:4" ht="15.6" x14ac:dyDescent="0.3">
      <c r="A5" s="234" t="s">
        <v>314</v>
      </c>
      <c r="B5" s="251"/>
      <c r="C5" s="251"/>
      <c r="D5" s="251"/>
    </row>
    <row r="6" spans="1:4" x14ac:dyDescent="0.3">
      <c r="A6" s="64" t="s">
        <v>190</v>
      </c>
      <c r="B6" s="258" t="s">
        <v>30</v>
      </c>
      <c r="C6" s="258"/>
      <c r="D6" s="258"/>
    </row>
    <row r="7" spans="1:4" x14ac:dyDescent="0.3">
      <c r="A7" s="68" t="s">
        <v>292</v>
      </c>
      <c r="B7" s="69" t="s">
        <v>192</v>
      </c>
      <c r="C7" s="68" t="s">
        <v>10</v>
      </c>
      <c r="D7" s="70"/>
    </row>
    <row r="8" spans="1:4" x14ac:dyDescent="0.3">
      <c r="A8" s="68" t="s">
        <v>191</v>
      </c>
      <c r="B8" s="69" t="s">
        <v>193</v>
      </c>
      <c r="C8" s="68" t="s">
        <v>10</v>
      </c>
      <c r="D8" s="70"/>
    </row>
    <row r="9" spans="1:4" x14ac:dyDescent="0.3">
      <c r="A9" s="68" t="s">
        <v>194</v>
      </c>
      <c r="B9" s="69" t="s">
        <v>88</v>
      </c>
      <c r="C9" s="68" t="s">
        <v>10</v>
      </c>
      <c r="D9" s="70"/>
    </row>
    <row r="10" spans="1:4" x14ac:dyDescent="0.3">
      <c r="A10" s="68" t="s">
        <v>195</v>
      </c>
      <c r="B10" s="69" t="s">
        <v>89</v>
      </c>
      <c r="C10" s="68" t="s">
        <v>10</v>
      </c>
      <c r="D10" s="70"/>
    </row>
    <row r="11" spans="1:4" x14ac:dyDescent="0.3">
      <c r="A11" s="68" t="s">
        <v>196</v>
      </c>
      <c r="B11" s="69" t="s">
        <v>90</v>
      </c>
      <c r="C11" s="68" t="s">
        <v>10</v>
      </c>
      <c r="D11" s="70"/>
    </row>
    <row r="12" spans="1:4" x14ac:dyDescent="0.3">
      <c r="A12" s="64" t="s">
        <v>197</v>
      </c>
      <c r="B12" s="259" t="s">
        <v>171</v>
      </c>
      <c r="C12" s="260"/>
      <c r="D12" s="260"/>
    </row>
    <row r="13" spans="1:4" x14ac:dyDescent="0.3">
      <c r="A13" s="68" t="s">
        <v>198</v>
      </c>
      <c r="B13" s="69" t="s">
        <v>199</v>
      </c>
      <c r="C13" s="68" t="s">
        <v>10</v>
      </c>
      <c r="D13" s="70"/>
    </row>
    <row r="14" spans="1:4" x14ac:dyDescent="0.3">
      <c r="A14" s="68" t="s">
        <v>200</v>
      </c>
      <c r="B14" s="69" t="s">
        <v>201</v>
      </c>
      <c r="C14" s="68" t="s">
        <v>10</v>
      </c>
      <c r="D14" s="70"/>
    </row>
    <row r="15" spans="1:4" x14ac:dyDescent="0.3">
      <c r="A15" s="68" t="s">
        <v>202</v>
      </c>
      <c r="B15" s="69" t="s">
        <v>203</v>
      </c>
      <c r="C15" s="68" t="s">
        <v>10</v>
      </c>
      <c r="D15" s="70"/>
    </row>
    <row r="16" spans="1:4" x14ac:dyDescent="0.3">
      <c r="A16" s="68" t="s">
        <v>204</v>
      </c>
      <c r="B16" s="69" t="s">
        <v>205</v>
      </c>
      <c r="C16" s="68" t="s">
        <v>10</v>
      </c>
      <c r="D16" s="70"/>
    </row>
    <row r="17" spans="1:4" x14ac:dyDescent="0.3">
      <c r="A17" s="68" t="s">
        <v>206</v>
      </c>
      <c r="B17" s="69" t="s">
        <v>207</v>
      </c>
      <c r="C17" s="68" t="s">
        <v>10</v>
      </c>
      <c r="D17" s="70"/>
    </row>
    <row r="18" spans="1:4" x14ac:dyDescent="0.3">
      <c r="A18" s="68" t="s">
        <v>208</v>
      </c>
      <c r="B18" s="69" t="s">
        <v>209</v>
      </c>
      <c r="C18" s="68" t="s">
        <v>10</v>
      </c>
      <c r="D18" s="70"/>
    </row>
    <row r="19" spans="1:4" x14ac:dyDescent="0.3">
      <c r="A19" s="64" t="s">
        <v>210</v>
      </c>
      <c r="B19" s="259" t="s">
        <v>280</v>
      </c>
      <c r="C19" s="260"/>
      <c r="D19" s="260"/>
    </row>
    <row r="20" spans="1:4" x14ac:dyDescent="0.3">
      <c r="A20" s="68" t="s">
        <v>204</v>
      </c>
      <c r="B20" s="69" t="s">
        <v>211</v>
      </c>
      <c r="C20" s="68" t="s">
        <v>9</v>
      </c>
      <c r="D20" s="70"/>
    </row>
    <row r="21" spans="1:4" x14ac:dyDescent="0.3">
      <c r="A21" s="68" t="s">
        <v>206</v>
      </c>
      <c r="B21" s="69" t="s">
        <v>212</v>
      </c>
      <c r="C21" s="68" t="s">
        <v>10</v>
      </c>
      <c r="D21" s="70"/>
    </row>
    <row r="22" spans="1:4" x14ac:dyDescent="0.3">
      <c r="A22" s="68" t="s">
        <v>208</v>
      </c>
      <c r="B22" s="69" t="s">
        <v>213</v>
      </c>
      <c r="C22" s="68" t="s">
        <v>10</v>
      </c>
      <c r="D22" s="70"/>
    </row>
    <row r="23" spans="1:4" x14ac:dyDescent="0.3">
      <c r="A23" s="68" t="s">
        <v>214</v>
      </c>
      <c r="B23" s="69" t="s">
        <v>215</v>
      </c>
      <c r="C23" s="68" t="s">
        <v>10</v>
      </c>
      <c r="D23" s="70"/>
    </row>
    <row r="24" spans="1:4" x14ac:dyDescent="0.3">
      <c r="A24" s="68" t="s">
        <v>216</v>
      </c>
      <c r="B24" s="69" t="s">
        <v>217</v>
      </c>
      <c r="C24" s="68" t="s">
        <v>10</v>
      </c>
      <c r="D24" s="70"/>
    </row>
    <row r="25" spans="1:4" x14ac:dyDescent="0.3">
      <c r="A25" s="64" t="s">
        <v>219</v>
      </c>
      <c r="B25" s="258" t="s">
        <v>105</v>
      </c>
      <c r="C25" s="258"/>
      <c r="D25" s="258"/>
    </row>
    <row r="26" spans="1:4" x14ac:dyDescent="0.3">
      <c r="A26" s="68" t="s">
        <v>220</v>
      </c>
      <c r="B26" s="69" t="s">
        <v>106</v>
      </c>
      <c r="C26" s="68" t="s">
        <v>10</v>
      </c>
      <c r="D26" s="70"/>
    </row>
    <row r="27" spans="1:4" x14ac:dyDescent="0.3">
      <c r="A27" s="68" t="s">
        <v>221</v>
      </c>
      <c r="B27" s="69" t="s">
        <v>222</v>
      </c>
      <c r="C27" s="68" t="s">
        <v>10</v>
      </c>
      <c r="D27" s="70"/>
    </row>
    <row r="28" spans="1:4" x14ac:dyDescent="0.3">
      <c r="A28" s="68" t="s">
        <v>223</v>
      </c>
      <c r="B28" s="69" t="s">
        <v>224</v>
      </c>
      <c r="C28" s="68" t="s">
        <v>10</v>
      </c>
      <c r="D28" s="70"/>
    </row>
    <row r="29" spans="1:4" x14ac:dyDescent="0.3">
      <c r="A29" s="68" t="s">
        <v>225</v>
      </c>
      <c r="B29" s="69" t="s">
        <v>226</v>
      </c>
      <c r="C29" s="68" t="s">
        <v>10</v>
      </c>
      <c r="D29" s="70"/>
    </row>
    <row r="30" spans="1:4" x14ac:dyDescent="0.3">
      <c r="A30" s="68" t="s">
        <v>227</v>
      </c>
      <c r="B30" s="69" t="s">
        <v>110</v>
      </c>
      <c r="C30" s="68" t="s">
        <v>10</v>
      </c>
      <c r="D30" s="70"/>
    </row>
    <row r="31" spans="1:4" x14ac:dyDescent="0.3">
      <c r="A31" s="68" t="s">
        <v>228</v>
      </c>
      <c r="B31" s="76" t="s">
        <v>229</v>
      </c>
      <c r="C31" s="77" t="s">
        <v>10</v>
      </c>
      <c r="D31" s="70"/>
    </row>
    <row r="32" spans="1:4" x14ac:dyDescent="0.3">
      <c r="A32" s="78" t="s">
        <v>230</v>
      </c>
      <c r="B32" s="79" t="s">
        <v>231</v>
      </c>
      <c r="C32" s="68"/>
      <c r="D32" s="70"/>
    </row>
    <row r="33" spans="1:4" x14ac:dyDescent="0.3">
      <c r="A33" s="68" t="s">
        <v>232</v>
      </c>
      <c r="B33" s="69" t="s">
        <v>150</v>
      </c>
      <c r="C33" s="68" t="s">
        <v>22</v>
      </c>
      <c r="D33" s="70"/>
    </row>
    <row r="34" spans="1:4" x14ac:dyDescent="0.3">
      <c r="A34" s="64" t="s">
        <v>234</v>
      </c>
      <c r="B34" s="258" t="s">
        <v>116</v>
      </c>
      <c r="C34" s="258"/>
      <c r="D34" s="258"/>
    </row>
    <row r="35" spans="1:4" x14ac:dyDescent="0.3">
      <c r="A35" s="68" t="s">
        <v>235</v>
      </c>
      <c r="B35" s="69" t="s">
        <v>236</v>
      </c>
      <c r="C35" s="68" t="s">
        <v>9</v>
      </c>
      <c r="D35" s="70"/>
    </row>
    <row r="36" spans="1:4" x14ac:dyDescent="0.3">
      <c r="A36" s="68" t="s">
        <v>237</v>
      </c>
      <c r="B36" s="69" t="s">
        <v>238</v>
      </c>
      <c r="C36" s="68" t="s">
        <v>25</v>
      </c>
      <c r="D36" s="70"/>
    </row>
    <row r="37" spans="1:4" x14ac:dyDescent="0.3">
      <c r="A37" s="64" t="s">
        <v>240</v>
      </c>
      <c r="B37" s="258" t="s">
        <v>120</v>
      </c>
      <c r="C37" s="258"/>
      <c r="D37" s="258"/>
    </row>
    <row r="38" spans="1:4" x14ac:dyDescent="0.3">
      <c r="A38" s="68" t="s">
        <v>241</v>
      </c>
      <c r="B38" s="69" t="s">
        <v>242</v>
      </c>
      <c r="C38" s="68" t="s">
        <v>9</v>
      </c>
      <c r="D38" s="70"/>
    </row>
    <row r="39" spans="1:4" x14ac:dyDescent="0.3">
      <c r="A39" s="68" t="s">
        <v>243</v>
      </c>
      <c r="B39" s="69" t="s">
        <v>244</v>
      </c>
      <c r="C39" s="68" t="s">
        <v>9</v>
      </c>
      <c r="D39" s="70"/>
    </row>
    <row r="40" spans="1:4" x14ac:dyDescent="0.3">
      <c r="A40" s="68" t="s">
        <v>245</v>
      </c>
      <c r="B40" s="69" t="s">
        <v>123</v>
      </c>
      <c r="C40" s="68" t="s">
        <v>9</v>
      </c>
      <c r="D40" s="70"/>
    </row>
    <row r="41" spans="1:4" x14ac:dyDescent="0.3">
      <c r="A41" s="64" t="s">
        <v>247</v>
      </c>
      <c r="B41" s="258" t="s">
        <v>281</v>
      </c>
      <c r="C41" s="258"/>
      <c r="D41" s="258"/>
    </row>
    <row r="42" spans="1:4" x14ac:dyDescent="0.3">
      <c r="A42" s="68" t="s">
        <v>248</v>
      </c>
      <c r="B42" s="69" t="s">
        <v>249</v>
      </c>
      <c r="C42" s="68" t="s">
        <v>9</v>
      </c>
      <c r="D42" s="70"/>
    </row>
    <row r="43" spans="1:4" x14ac:dyDescent="0.3">
      <c r="A43" s="68" t="s">
        <v>250</v>
      </c>
      <c r="B43" s="76" t="s">
        <v>27</v>
      </c>
      <c r="C43" s="68" t="s">
        <v>48</v>
      </c>
      <c r="D43" s="70"/>
    </row>
    <row r="44" spans="1:4" x14ac:dyDescent="0.3">
      <c r="A44" s="64" t="s">
        <v>252</v>
      </c>
      <c r="B44" s="258" t="s">
        <v>127</v>
      </c>
      <c r="C44" s="258"/>
      <c r="D44" s="258"/>
    </row>
    <row r="45" spans="1:4" ht="27.6" x14ac:dyDescent="0.3">
      <c r="A45" s="68" t="s">
        <v>253</v>
      </c>
      <c r="B45" s="76" t="s">
        <v>254</v>
      </c>
      <c r="C45" s="77" t="s">
        <v>25</v>
      </c>
      <c r="D45" s="70"/>
    </row>
    <row r="46" spans="1:4" ht="27.6" x14ac:dyDescent="0.3">
      <c r="A46" s="68" t="s">
        <v>255</v>
      </c>
      <c r="B46" s="76" t="s">
        <v>256</v>
      </c>
      <c r="C46" s="77" t="s">
        <v>25</v>
      </c>
      <c r="D46" s="70"/>
    </row>
    <row r="47" spans="1:4" ht="27.6" x14ac:dyDescent="0.3">
      <c r="A47" s="68" t="s">
        <v>257</v>
      </c>
      <c r="B47" s="76" t="s">
        <v>258</v>
      </c>
      <c r="C47" s="77" t="s">
        <v>25</v>
      </c>
      <c r="D47" s="70"/>
    </row>
    <row r="48" spans="1:4" ht="27.6" x14ac:dyDescent="0.3">
      <c r="A48" s="68" t="s">
        <v>259</v>
      </c>
      <c r="B48" s="76" t="s">
        <v>260</v>
      </c>
      <c r="C48" s="77" t="s">
        <v>25</v>
      </c>
      <c r="D48" s="70"/>
    </row>
    <row r="49" spans="1:4" x14ac:dyDescent="0.3">
      <c r="A49" s="64" t="s">
        <v>262</v>
      </c>
      <c r="B49" s="258" t="s">
        <v>130</v>
      </c>
      <c r="C49" s="258"/>
      <c r="D49" s="258"/>
    </row>
    <row r="50" spans="1:4" x14ac:dyDescent="0.3">
      <c r="A50" s="68" t="s">
        <v>263</v>
      </c>
      <c r="B50" s="69" t="s">
        <v>132</v>
      </c>
      <c r="C50" s="68" t="s">
        <v>9</v>
      </c>
      <c r="D50" s="70"/>
    </row>
    <row r="51" spans="1:4" x14ac:dyDescent="0.3">
      <c r="A51" s="68" t="s">
        <v>264</v>
      </c>
      <c r="B51" s="69" t="s">
        <v>265</v>
      </c>
      <c r="C51" s="68" t="s">
        <v>9</v>
      </c>
      <c r="D51" s="70"/>
    </row>
    <row r="52" spans="1:4" x14ac:dyDescent="0.3">
      <c r="A52" s="68" t="s">
        <v>266</v>
      </c>
      <c r="B52" s="69" t="s">
        <v>267</v>
      </c>
      <c r="C52" s="68" t="s">
        <v>9</v>
      </c>
      <c r="D52" s="70"/>
    </row>
    <row r="53" spans="1:4" x14ac:dyDescent="0.3">
      <c r="A53" s="68" t="s">
        <v>268</v>
      </c>
      <c r="B53" s="69" t="s">
        <v>269</v>
      </c>
      <c r="C53" s="68" t="s">
        <v>9</v>
      </c>
      <c r="D53" s="70"/>
    </row>
    <row r="54" spans="1:4" x14ac:dyDescent="0.3">
      <c r="A54" s="64" t="s">
        <v>262</v>
      </c>
      <c r="B54" s="258" t="s">
        <v>275</v>
      </c>
      <c r="C54" s="258"/>
      <c r="D54" s="258"/>
    </row>
    <row r="55" spans="1:4" x14ac:dyDescent="0.3">
      <c r="A55" s="68" t="s">
        <v>263</v>
      </c>
      <c r="B55" s="4" t="s">
        <v>271</v>
      </c>
      <c r="C55" s="81" t="s">
        <v>48</v>
      </c>
      <c r="D55" s="22"/>
    </row>
    <row r="56" spans="1:4" x14ac:dyDescent="0.3">
      <c r="A56" s="68" t="s">
        <v>264</v>
      </c>
      <c r="B56" s="4" t="s">
        <v>272</v>
      </c>
      <c r="C56" s="81" t="s">
        <v>48</v>
      </c>
      <c r="D56" s="22"/>
    </row>
    <row r="57" spans="1:4" x14ac:dyDescent="0.3">
      <c r="A57" s="64" t="s">
        <v>350</v>
      </c>
      <c r="B57" s="218" t="s">
        <v>351</v>
      </c>
      <c r="C57" s="218"/>
      <c r="D57" s="218"/>
    </row>
    <row r="58" spans="1:4" ht="69" x14ac:dyDescent="0.3">
      <c r="A58" s="77" t="s">
        <v>352</v>
      </c>
      <c r="B58" s="2" t="s">
        <v>353</v>
      </c>
      <c r="C58" s="81" t="s">
        <v>7</v>
      </c>
      <c r="D58" s="22"/>
    </row>
    <row r="59" spans="1:4" ht="15.6" x14ac:dyDescent="0.3">
      <c r="A59" s="189"/>
      <c r="B59" s="190"/>
      <c r="C59" s="190"/>
      <c r="D59" s="190"/>
    </row>
    <row r="60" spans="1:4" ht="15.6" x14ac:dyDescent="0.3">
      <c r="A60" s="189"/>
      <c r="B60" s="190"/>
      <c r="C60" s="190"/>
      <c r="D60" s="190"/>
    </row>
    <row r="61" spans="1:4" x14ac:dyDescent="0.3">
      <c r="A61" s="48"/>
      <c r="B61" s="85"/>
      <c r="C61" s="86"/>
      <c r="D61" s="87"/>
    </row>
    <row r="62" spans="1:4" ht="15.6" x14ac:dyDescent="0.3">
      <c r="A62" s="234" t="s">
        <v>315</v>
      </c>
      <c r="B62" s="251"/>
      <c r="C62" s="251"/>
      <c r="D62" s="251"/>
    </row>
    <row r="63" spans="1:4" ht="23.25" customHeight="1" x14ac:dyDescent="0.3">
      <c r="A63" s="185" t="s">
        <v>0</v>
      </c>
      <c r="B63" s="181" t="s">
        <v>164</v>
      </c>
      <c r="C63" s="182" t="s">
        <v>290</v>
      </c>
      <c r="D63" s="183" t="s">
        <v>165</v>
      </c>
    </row>
    <row r="64" spans="1:4" x14ac:dyDescent="0.3">
      <c r="A64" s="124">
        <v>1</v>
      </c>
      <c r="B64" s="231" t="s">
        <v>30</v>
      </c>
      <c r="C64" s="232"/>
      <c r="D64" s="232"/>
    </row>
    <row r="65" spans="1:4" ht="15.6" x14ac:dyDescent="0.3">
      <c r="A65" s="89" t="s">
        <v>6</v>
      </c>
      <c r="B65" s="90" t="s">
        <v>167</v>
      </c>
      <c r="C65" s="91" t="s">
        <v>298</v>
      </c>
      <c r="D65" s="93"/>
    </row>
    <row r="66" spans="1:4" ht="15.6" x14ac:dyDescent="0.3">
      <c r="A66" s="89" t="s">
        <v>58</v>
      </c>
      <c r="B66" s="95" t="s">
        <v>168</v>
      </c>
      <c r="C66" s="96" t="s">
        <v>298</v>
      </c>
      <c r="D66" s="98"/>
    </row>
    <row r="67" spans="1:4" ht="15.6" x14ac:dyDescent="0.3">
      <c r="A67" s="89" t="s">
        <v>59</v>
      </c>
      <c r="B67" s="95" t="s">
        <v>169</v>
      </c>
      <c r="C67" s="96" t="s">
        <v>298</v>
      </c>
      <c r="D67" s="98"/>
    </row>
    <row r="68" spans="1:4" x14ac:dyDescent="0.3">
      <c r="A68" s="11">
        <v>2</v>
      </c>
      <c r="B68" s="231" t="s">
        <v>170</v>
      </c>
      <c r="C68" s="232"/>
      <c r="D68" s="232"/>
    </row>
    <row r="69" spans="1:4" x14ac:dyDescent="0.3">
      <c r="A69" s="11" t="s">
        <v>8</v>
      </c>
      <c r="B69" s="231" t="s">
        <v>171</v>
      </c>
      <c r="C69" s="232"/>
      <c r="D69" s="232"/>
    </row>
    <row r="70" spans="1:4" ht="15.6" x14ac:dyDescent="0.3">
      <c r="A70" s="89" t="s">
        <v>172</v>
      </c>
      <c r="B70" s="95" t="s">
        <v>173</v>
      </c>
      <c r="C70" s="96" t="s">
        <v>298</v>
      </c>
      <c r="D70" s="100"/>
    </row>
    <row r="71" spans="1:4" ht="15.6" x14ac:dyDescent="0.3">
      <c r="A71" s="89" t="s">
        <v>174</v>
      </c>
      <c r="B71" s="95" t="s">
        <v>175</v>
      </c>
      <c r="C71" s="96" t="s">
        <v>298</v>
      </c>
      <c r="D71" s="100"/>
    </row>
    <row r="72" spans="1:4" ht="15.6" x14ac:dyDescent="0.3">
      <c r="A72" s="89" t="s">
        <v>176</v>
      </c>
      <c r="B72" s="95" t="s">
        <v>177</v>
      </c>
      <c r="C72" s="96" t="s">
        <v>298</v>
      </c>
      <c r="D72" s="100"/>
    </row>
    <row r="73" spans="1:4" ht="15.6" x14ac:dyDescent="0.3">
      <c r="A73" s="89" t="s">
        <v>178</v>
      </c>
      <c r="B73" s="95" t="s">
        <v>179</v>
      </c>
      <c r="C73" s="96" t="s">
        <v>298</v>
      </c>
      <c r="D73" s="100"/>
    </row>
    <row r="74" spans="1:4" ht="15.6" x14ac:dyDescent="0.3">
      <c r="A74" s="89" t="s">
        <v>180</v>
      </c>
      <c r="B74" s="95" t="s">
        <v>181</v>
      </c>
      <c r="C74" s="96" t="s">
        <v>298</v>
      </c>
      <c r="D74" s="100"/>
    </row>
    <row r="75" spans="1:4" x14ac:dyDescent="0.3">
      <c r="A75" s="89" t="s">
        <v>182</v>
      </c>
      <c r="B75" s="101" t="s">
        <v>183</v>
      </c>
      <c r="C75" s="102" t="s">
        <v>9</v>
      </c>
      <c r="D75" s="104"/>
    </row>
    <row r="76" spans="1:4" x14ac:dyDescent="0.3">
      <c r="A76" s="11">
        <v>3</v>
      </c>
      <c r="B76" s="231" t="s">
        <v>105</v>
      </c>
      <c r="C76" s="232"/>
      <c r="D76" s="232"/>
    </row>
    <row r="77" spans="1:4" ht="15.6" x14ac:dyDescent="0.3">
      <c r="A77" s="89" t="s">
        <v>12</v>
      </c>
      <c r="B77" s="90" t="s">
        <v>184</v>
      </c>
      <c r="C77" s="91" t="s">
        <v>298</v>
      </c>
      <c r="D77" s="106"/>
    </row>
    <row r="78" spans="1:4" ht="15.6" x14ac:dyDescent="0.3">
      <c r="A78" s="89" t="s">
        <v>75</v>
      </c>
      <c r="B78" s="101" t="s">
        <v>185</v>
      </c>
      <c r="C78" s="102" t="s">
        <v>298</v>
      </c>
      <c r="D78" s="107"/>
    </row>
    <row r="79" spans="1:4" x14ac:dyDescent="0.3">
      <c r="A79" s="11">
        <v>4</v>
      </c>
      <c r="B79" s="231" t="s">
        <v>186</v>
      </c>
      <c r="C79" s="232"/>
      <c r="D79" s="232"/>
    </row>
    <row r="80" spans="1:4" ht="33.75" customHeight="1" x14ac:dyDescent="0.3">
      <c r="A80" s="89" t="s">
        <v>20</v>
      </c>
      <c r="B80" s="188" t="s">
        <v>318</v>
      </c>
      <c r="C80" s="108" t="s">
        <v>9</v>
      </c>
      <c r="D80" s="110"/>
    </row>
    <row r="81" spans="1:4" x14ac:dyDescent="0.3">
      <c r="A81" s="11">
        <v>5</v>
      </c>
      <c r="B81" s="231" t="s">
        <v>187</v>
      </c>
      <c r="C81" s="232"/>
      <c r="D81" s="232"/>
    </row>
    <row r="82" spans="1:4" x14ac:dyDescent="0.3">
      <c r="A82" s="187" t="s">
        <v>23</v>
      </c>
      <c r="B82" s="253" t="s">
        <v>116</v>
      </c>
      <c r="C82" s="254"/>
      <c r="D82" s="254"/>
    </row>
    <row r="83" spans="1:4" x14ac:dyDescent="0.3">
      <c r="A83" s="178"/>
      <c r="B83" s="112" t="s">
        <v>320</v>
      </c>
      <c r="C83" s="113" t="s">
        <v>9</v>
      </c>
      <c r="D83" s="107"/>
    </row>
    <row r="84" spans="1:4" x14ac:dyDescent="0.3">
      <c r="A84" s="11" t="s">
        <v>24</v>
      </c>
      <c r="B84" s="231" t="s">
        <v>120</v>
      </c>
      <c r="C84" s="232"/>
      <c r="D84" s="232"/>
    </row>
    <row r="85" spans="1:4" x14ac:dyDescent="0.3">
      <c r="A85" s="256"/>
      <c r="B85" s="114" t="s">
        <v>188</v>
      </c>
      <c r="C85" s="115"/>
      <c r="D85" s="110"/>
    </row>
    <row r="86" spans="1:4" x14ac:dyDescent="0.3">
      <c r="A86" s="256"/>
      <c r="B86" s="112" t="s">
        <v>321</v>
      </c>
      <c r="C86" s="113" t="s">
        <v>9</v>
      </c>
      <c r="D86" s="107"/>
    </row>
    <row r="87" spans="1:4" x14ac:dyDescent="0.3">
      <c r="A87" s="11" t="s">
        <v>31</v>
      </c>
      <c r="B87" s="231" t="s">
        <v>189</v>
      </c>
      <c r="C87" s="232"/>
      <c r="D87" s="232"/>
    </row>
    <row r="88" spans="1:4" x14ac:dyDescent="0.3">
      <c r="A88" s="118"/>
      <c r="B88" s="119" t="s">
        <v>322</v>
      </c>
      <c r="C88" s="115" t="s">
        <v>9</v>
      </c>
      <c r="D88" s="106"/>
    </row>
    <row r="89" spans="1:4" x14ac:dyDescent="0.3">
      <c r="A89" s="48"/>
      <c r="B89" s="47"/>
      <c r="C89" s="47"/>
      <c r="D89" s="47"/>
    </row>
    <row r="90" spans="1:4" x14ac:dyDescent="0.3">
      <c r="A90" s="121"/>
      <c r="B90" s="122"/>
      <c r="C90" s="122"/>
      <c r="D90" s="122"/>
    </row>
    <row r="91" spans="1:4" ht="15.6" x14ac:dyDescent="0.3">
      <c r="A91" s="234" t="s">
        <v>316</v>
      </c>
      <c r="B91" s="235"/>
      <c r="C91" s="235"/>
      <c r="D91" s="235"/>
    </row>
    <row r="92" spans="1:4" x14ac:dyDescent="0.3">
      <c r="A92" s="124">
        <v>1</v>
      </c>
      <c r="B92" s="231" t="s">
        <v>30</v>
      </c>
      <c r="C92" s="232"/>
      <c r="D92" s="232"/>
    </row>
    <row r="93" spans="1:4" ht="16.2" x14ac:dyDescent="0.3">
      <c r="A93" s="125" t="s">
        <v>6</v>
      </c>
      <c r="B93" s="126" t="s">
        <v>37</v>
      </c>
      <c r="C93" s="127" t="s">
        <v>299</v>
      </c>
      <c r="D93" s="127"/>
    </row>
    <row r="94" spans="1:4" ht="16.2" x14ac:dyDescent="0.3">
      <c r="A94" s="125" t="s">
        <v>58</v>
      </c>
      <c r="B94" s="130" t="s">
        <v>38</v>
      </c>
      <c r="C94" s="125" t="s">
        <v>299</v>
      </c>
      <c r="D94" s="125"/>
    </row>
    <row r="95" spans="1:4" ht="16.2" x14ac:dyDescent="0.3">
      <c r="A95" s="125" t="s">
        <v>59</v>
      </c>
      <c r="B95" s="130" t="s">
        <v>39</v>
      </c>
      <c r="C95" s="125" t="s">
        <v>299</v>
      </c>
      <c r="D95" s="125"/>
    </row>
    <row r="96" spans="1:4" x14ac:dyDescent="0.3">
      <c r="A96" s="124">
        <v>2</v>
      </c>
      <c r="B96" s="231" t="s">
        <v>171</v>
      </c>
      <c r="C96" s="232"/>
      <c r="D96" s="232"/>
    </row>
    <row r="97" spans="1:4" ht="16.2" x14ac:dyDescent="0.3">
      <c r="A97" s="125" t="s">
        <v>8</v>
      </c>
      <c r="B97" s="126" t="s">
        <v>300</v>
      </c>
      <c r="C97" s="127" t="s">
        <v>299</v>
      </c>
      <c r="D97" s="127"/>
    </row>
    <row r="98" spans="1:4" ht="16.2" x14ac:dyDescent="0.3">
      <c r="A98" s="125" t="s">
        <v>60</v>
      </c>
      <c r="B98" s="130" t="s">
        <v>301</v>
      </c>
      <c r="C98" s="125" t="s">
        <v>299</v>
      </c>
      <c r="D98" s="125"/>
    </row>
    <row r="99" spans="1:4" ht="16.2" x14ac:dyDescent="0.3">
      <c r="A99" s="125" t="s">
        <v>61</v>
      </c>
      <c r="B99" s="130" t="s">
        <v>302</v>
      </c>
      <c r="C99" s="125" t="s">
        <v>299</v>
      </c>
      <c r="D99" s="125"/>
    </row>
    <row r="100" spans="1:4" ht="16.2" x14ac:dyDescent="0.3">
      <c r="A100" s="125" t="s">
        <v>62</v>
      </c>
      <c r="B100" s="137" t="s">
        <v>303</v>
      </c>
      <c r="C100" s="138" t="s">
        <v>304</v>
      </c>
      <c r="D100" s="125"/>
    </row>
    <row r="101" spans="1:4" x14ac:dyDescent="0.3">
      <c r="A101" s="125" t="s">
        <v>63</v>
      </c>
      <c r="B101" s="137" t="s">
        <v>40</v>
      </c>
      <c r="C101" s="138" t="str">
        <f>+C100</f>
        <v>m3</v>
      </c>
      <c r="D101" s="125"/>
    </row>
    <row r="102" spans="1:4" x14ac:dyDescent="0.3">
      <c r="A102" s="125" t="s">
        <v>64</v>
      </c>
      <c r="B102" s="137" t="s">
        <v>41</v>
      </c>
      <c r="C102" s="138" t="str">
        <f>+C104</f>
        <v>m3</v>
      </c>
      <c r="D102" s="125"/>
    </row>
    <row r="103" spans="1:4" ht="16.2" x14ac:dyDescent="0.3">
      <c r="A103" s="125" t="s">
        <v>65</v>
      </c>
      <c r="B103" s="130" t="s">
        <v>42</v>
      </c>
      <c r="C103" s="125" t="s">
        <v>305</v>
      </c>
      <c r="D103" s="125"/>
    </row>
    <row r="104" spans="1:4" ht="27.6" x14ac:dyDescent="0.3">
      <c r="A104" s="125" t="s">
        <v>66</v>
      </c>
      <c r="B104" s="130" t="s">
        <v>84</v>
      </c>
      <c r="C104" s="125" t="s">
        <v>299</v>
      </c>
      <c r="D104" s="125"/>
    </row>
    <row r="105" spans="1:4" ht="16.2" x14ac:dyDescent="0.3">
      <c r="A105" s="125" t="s">
        <v>67</v>
      </c>
      <c r="B105" s="130" t="s">
        <v>43</v>
      </c>
      <c r="C105" s="125" t="s">
        <v>305</v>
      </c>
      <c r="D105" s="125"/>
    </row>
    <row r="106" spans="1:4" x14ac:dyDescent="0.3">
      <c r="A106" s="124">
        <v>3</v>
      </c>
      <c r="B106" s="231" t="s">
        <v>105</v>
      </c>
      <c r="C106" s="232"/>
      <c r="D106" s="232"/>
    </row>
    <row r="107" spans="1:4" ht="16.2" x14ac:dyDescent="0.3">
      <c r="A107" s="125" t="s">
        <v>12</v>
      </c>
      <c r="B107" s="130" t="s">
        <v>44</v>
      </c>
      <c r="C107" s="125" t="s">
        <v>299</v>
      </c>
      <c r="D107" s="125"/>
    </row>
    <row r="108" spans="1:4" ht="16.2" x14ac:dyDescent="0.3">
      <c r="A108" s="125" t="s">
        <v>75</v>
      </c>
      <c r="B108" s="130" t="s">
        <v>45</v>
      </c>
      <c r="C108" s="125" t="s">
        <v>305</v>
      </c>
      <c r="D108" s="125"/>
    </row>
    <row r="109" spans="1:4" ht="16.2" x14ac:dyDescent="0.3">
      <c r="A109" s="125" t="s">
        <v>13</v>
      </c>
      <c r="B109" s="130" t="s">
        <v>306</v>
      </c>
      <c r="C109" s="125" t="s">
        <v>299</v>
      </c>
      <c r="D109" s="125"/>
    </row>
    <row r="110" spans="1:4" x14ac:dyDescent="0.3">
      <c r="A110" s="124">
        <v>4</v>
      </c>
      <c r="B110" s="231" t="s">
        <v>120</v>
      </c>
      <c r="C110" s="232"/>
      <c r="D110" s="232"/>
    </row>
    <row r="111" spans="1:4" ht="16.2" x14ac:dyDescent="0.3">
      <c r="A111" s="125" t="s">
        <v>20</v>
      </c>
      <c r="B111" s="130" t="s">
        <v>46</v>
      </c>
      <c r="C111" s="125" t="s">
        <v>305</v>
      </c>
      <c r="D111" s="125"/>
    </row>
    <row r="112" spans="1:4" ht="16.2" x14ac:dyDescent="0.3">
      <c r="A112" s="125" t="s">
        <v>21</v>
      </c>
      <c r="B112" s="130" t="s">
        <v>47</v>
      </c>
      <c r="C112" s="125" t="s">
        <v>305</v>
      </c>
      <c r="D112" s="125"/>
    </row>
    <row r="113" spans="1:4" x14ac:dyDescent="0.3">
      <c r="A113" s="124">
        <v>5</v>
      </c>
      <c r="B113" s="231" t="s">
        <v>276</v>
      </c>
      <c r="C113" s="232"/>
      <c r="D113" s="232"/>
    </row>
    <row r="114" spans="1:4" x14ac:dyDescent="0.3">
      <c r="A114" s="125" t="s">
        <v>23</v>
      </c>
      <c r="B114" s="130" t="s">
        <v>152</v>
      </c>
      <c r="C114" s="125" t="s">
        <v>48</v>
      </c>
      <c r="D114" s="125"/>
    </row>
    <row r="115" spans="1:4" ht="16.2" x14ac:dyDescent="0.3">
      <c r="A115" s="125" t="s">
        <v>24</v>
      </c>
      <c r="B115" s="130" t="s">
        <v>49</v>
      </c>
      <c r="C115" s="125" t="s">
        <v>305</v>
      </c>
      <c r="D115" s="125"/>
    </row>
    <row r="116" spans="1:4" ht="27.6" x14ac:dyDescent="0.3">
      <c r="A116" s="125" t="s">
        <v>31</v>
      </c>
      <c r="B116" s="130" t="s">
        <v>50</v>
      </c>
      <c r="C116" s="125" t="s">
        <v>305</v>
      </c>
      <c r="D116" s="125"/>
    </row>
    <row r="117" spans="1:4" x14ac:dyDescent="0.3">
      <c r="A117" s="124">
        <v>6</v>
      </c>
      <c r="B117" s="231" t="s">
        <v>277</v>
      </c>
      <c r="C117" s="232"/>
      <c r="D117" s="232"/>
    </row>
    <row r="118" spans="1:4" ht="27.6" x14ac:dyDescent="0.3">
      <c r="A118" s="125" t="s">
        <v>33</v>
      </c>
      <c r="B118" s="130" t="s">
        <v>51</v>
      </c>
      <c r="C118" s="125" t="s">
        <v>25</v>
      </c>
      <c r="D118" s="125"/>
    </row>
    <row r="119" spans="1:4" ht="27.6" x14ac:dyDescent="0.3">
      <c r="A119" s="125" t="s">
        <v>34</v>
      </c>
      <c r="B119" s="130" t="s">
        <v>52</v>
      </c>
      <c r="C119" s="125" t="s">
        <v>7</v>
      </c>
      <c r="D119" s="125"/>
    </row>
    <row r="120" spans="1:4" x14ac:dyDescent="0.3">
      <c r="A120" s="125" t="s">
        <v>76</v>
      </c>
      <c r="B120" s="130" t="s">
        <v>53</v>
      </c>
      <c r="C120" s="125" t="s">
        <v>25</v>
      </c>
      <c r="D120" s="125"/>
    </row>
    <row r="121" spans="1:4" x14ac:dyDescent="0.3">
      <c r="A121" s="124">
        <v>7</v>
      </c>
      <c r="B121" s="231" t="s">
        <v>278</v>
      </c>
      <c r="C121" s="232"/>
      <c r="D121" s="232"/>
    </row>
    <row r="122" spans="1:4" ht="16.2" x14ac:dyDescent="0.3">
      <c r="A122" s="125" t="s">
        <v>35</v>
      </c>
      <c r="B122" s="130" t="s">
        <v>54</v>
      </c>
      <c r="C122" s="125" t="s">
        <v>305</v>
      </c>
      <c r="D122" s="125"/>
    </row>
    <row r="123" spans="1:4" ht="16.2" x14ac:dyDescent="0.3">
      <c r="A123" s="125" t="s">
        <v>36</v>
      </c>
      <c r="B123" s="130" t="s">
        <v>55</v>
      </c>
      <c r="C123" s="125" t="s">
        <v>305</v>
      </c>
      <c r="D123" s="125"/>
    </row>
    <row r="124" spans="1:4" ht="16.2" x14ac:dyDescent="0.3">
      <c r="A124" s="125" t="s">
        <v>77</v>
      </c>
      <c r="B124" s="130" t="s">
        <v>56</v>
      </c>
      <c r="C124" s="125" t="s">
        <v>307</v>
      </c>
      <c r="D124" s="125"/>
    </row>
    <row r="125" spans="1:4" x14ac:dyDescent="0.3">
      <c r="A125" s="124">
        <v>8</v>
      </c>
      <c r="B125" s="231" t="s">
        <v>279</v>
      </c>
      <c r="C125" s="232"/>
      <c r="D125" s="232"/>
    </row>
    <row r="126" spans="1:4" ht="27.6" x14ac:dyDescent="0.3">
      <c r="A126" s="125" t="s">
        <v>78</v>
      </c>
      <c r="B126" s="130" t="s">
        <v>151</v>
      </c>
      <c r="C126" s="125" t="s">
        <v>48</v>
      </c>
      <c r="D126" s="125"/>
    </row>
    <row r="127" spans="1:4" x14ac:dyDescent="0.3">
      <c r="A127" s="125" t="s">
        <v>79</v>
      </c>
      <c r="B127" s="130" t="s">
        <v>57</v>
      </c>
      <c r="C127" s="125" t="s">
        <v>25</v>
      </c>
      <c r="D127" s="125"/>
    </row>
    <row r="128" spans="1:4" ht="27.6" x14ac:dyDescent="0.3">
      <c r="A128" s="125" t="s">
        <v>80</v>
      </c>
      <c r="B128" s="130" t="s">
        <v>83</v>
      </c>
      <c r="C128" s="125" t="s">
        <v>7</v>
      </c>
      <c r="D128" s="125"/>
    </row>
    <row r="129" spans="1:4" x14ac:dyDescent="0.3">
      <c r="A129" s="125" t="s">
        <v>81</v>
      </c>
      <c r="B129" s="130" t="s">
        <v>161</v>
      </c>
      <c r="C129" s="125" t="s">
        <v>7</v>
      </c>
      <c r="D129" s="125"/>
    </row>
    <row r="131" spans="1:4" x14ac:dyDescent="0.3">
      <c r="A131" s="286" t="s">
        <v>317</v>
      </c>
      <c r="B131" s="287"/>
      <c r="C131" s="287"/>
      <c r="D131" s="287"/>
    </row>
    <row r="132" spans="1:4" ht="83.4" x14ac:dyDescent="0.3">
      <c r="A132" s="17" t="s">
        <v>136</v>
      </c>
      <c r="B132" s="21" t="s">
        <v>312</v>
      </c>
      <c r="C132" s="17" t="s">
        <v>137</v>
      </c>
      <c r="D132" s="20"/>
    </row>
  </sheetData>
  <mergeCells count="34">
    <mergeCell ref="B25:D25"/>
    <mergeCell ref="B34:D34"/>
    <mergeCell ref="B37:D37"/>
    <mergeCell ref="A1:D1"/>
    <mergeCell ref="A5:D5"/>
    <mergeCell ref="B6:D6"/>
    <mergeCell ref="B12:D12"/>
    <mergeCell ref="B19:D19"/>
    <mergeCell ref="B79:D79"/>
    <mergeCell ref="B54:D54"/>
    <mergeCell ref="B57:D57"/>
    <mergeCell ref="B41:D41"/>
    <mergeCell ref="B44:D44"/>
    <mergeCell ref="B49:D49"/>
    <mergeCell ref="A62:D62"/>
    <mergeCell ref="B64:D64"/>
    <mergeCell ref="B68:D68"/>
    <mergeCell ref="B69:D69"/>
    <mergeCell ref="B76:D76"/>
    <mergeCell ref="B81:D81"/>
    <mergeCell ref="B82:D82"/>
    <mergeCell ref="B84:D84"/>
    <mergeCell ref="A85:A86"/>
    <mergeCell ref="B87:D87"/>
    <mergeCell ref="B117:D117"/>
    <mergeCell ref="B121:D121"/>
    <mergeCell ref="B125:D125"/>
    <mergeCell ref="A131:D131"/>
    <mergeCell ref="A91:D91"/>
    <mergeCell ref="B92:D92"/>
    <mergeCell ref="B96:D96"/>
    <mergeCell ref="B106:D106"/>
    <mergeCell ref="B110:D110"/>
    <mergeCell ref="B113:D113"/>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lcf76f155ced4ddcb4097134ff3c332f xmlns="4e4f4177-7bba-41be-9eb3-5b078b72e933">
      <Terms xmlns="http://schemas.microsoft.com/office/infopath/2007/PartnerControls"/>
    </lcf76f155ced4ddcb4097134ff3c332f>
    <TaxCatchAll xmlns="9c62a22c-cb76-48dc-acff-7f03cd5e6885" xsi:nil="true"/>
    <_dlc_DocId xmlns="9c62a22c-cb76-48dc-acff-7f03cd5e6885">XU7H42U2DFTR-593911220-73263</_dlc_DocId>
    <_dlc_DocIdUrl xmlns="9c62a22c-cb76-48dc-acff-7f03cd5e6885">
      <Url>https://nohungerforum.sharepoint.com/mi/mr/_layouts/15/DocIdRedir.aspx?ID=XU7H42U2DFTR-593911220-73263</Url>
      <Description>XU7H42U2DFTR-593911220-73263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9243EB653F20B4D9E9EFF2734D1F475" ma:contentTypeVersion="61" ma:contentTypeDescription="Create a new document." ma:contentTypeScope="" ma:versionID="f805016d891fe18aced4fa42cf399ded">
  <xsd:schema xmlns:xsd="http://www.w3.org/2001/XMLSchema" xmlns:xs="http://www.w3.org/2001/XMLSchema" xmlns:p="http://schemas.microsoft.com/office/2006/metadata/properties" xmlns:ns2="9c62a22c-cb76-48dc-acff-7f03cd5e6885" xmlns:ns3="http://schemas.microsoft.com/sharepoint/v4" xmlns:ns4="4e4f4177-7bba-41be-9eb3-5b078b72e933" targetNamespace="http://schemas.microsoft.com/office/2006/metadata/properties" ma:root="true" ma:fieldsID="a599d970c8da697740b39dde98b60615" ns2:_="" ns3:_="" ns4:_="">
    <xsd:import namespace="9c62a22c-cb76-48dc-acff-7f03cd5e6885"/>
    <xsd:import namespace="http://schemas.microsoft.com/sharepoint/v4"/>
    <xsd:import namespace="4e4f4177-7bba-41be-9eb3-5b078b72e933"/>
    <xsd:element name="properties">
      <xsd:complexType>
        <xsd:sequence>
          <xsd:element name="documentManagement">
            <xsd:complexType>
              <xsd:all>
                <xsd:element ref="ns2:SharedWithUsers" minOccurs="0"/>
                <xsd:element ref="ns2:SharedWithDetails" minOccurs="0"/>
                <xsd:element ref="ns3:IconOverlay" minOccurs="0"/>
                <xsd:element ref="ns4:MediaServiceMetadata" minOccurs="0"/>
                <xsd:element ref="ns4:MediaServiceFastMetadata" minOccurs="0"/>
                <xsd:element ref="ns4:MediaServiceDateTaken" minOccurs="0"/>
                <xsd:element ref="ns4:MediaServiceAutoTags" minOccurs="0"/>
                <xsd:element ref="ns2:_dlc_DocId" minOccurs="0"/>
                <xsd:element ref="ns2:_dlc_DocIdUrl" minOccurs="0"/>
                <xsd:element ref="ns2:_dlc_DocIdPersistId" minOccurs="0"/>
                <xsd:element ref="ns4:MediaServiceOCR" minOccurs="0"/>
                <xsd:element ref="ns4:MediaServiceLocation" minOccurs="0"/>
                <xsd:element ref="ns4:MediaServiceGenerationTime" minOccurs="0"/>
                <xsd:element ref="ns4:MediaServiceEventHashCode" minOccurs="0"/>
                <xsd:element ref="ns4:MediaServiceAutoKeyPoints" minOccurs="0"/>
                <xsd:element ref="ns4:MediaServiceKeyPoints" minOccurs="0"/>
                <xsd:element ref="ns4: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62a22c-cb76-48dc-acff-7f03cd5e688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_dlc_DocId" ma:index="15" nillable="true" ma:displayName="Document ID Value" ma:description="The value of the document ID assigned to this item." ma:internalName="_dlc_DocId" ma:readOnly="true">
      <xsd:simpleType>
        <xsd:restriction base="dms:Text"/>
      </xsd:simpleType>
    </xsd:element>
    <xsd:element name="_dlc_DocIdUrl" ma:index="1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7"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468f7968-a11a-4147-8338-ffcbe5f12f99}" ma:internalName="TaxCatchAll" ma:showField="CatchAllData" ma:web="9c62a22c-cb76-48dc-acff-7f03cd5e688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4f4177-7bba-41be-9eb3-5b078b72e933"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0b6f437-5d00-4a89-8643-b8431a0f35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4CA4D0-7765-4D60-A9C9-CEA917B780EB}">
  <ds:schemaRefs>
    <ds:schemaRef ds:uri="http://schemas.microsoft.com/sharepoint/v4"/>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purl.org/dc/terms/"/>
    <ds:schemaRef ds:uri="http://www.w3.org/XML/1998/namespace"/>
    <ds:schemaRef ds:uri="http://purl.org/dc/elements/1.1/"/>
    <ds:schemaRef ds:uri="http://schemas.microsoft.com/office/infopath/2007/PartnerControls"/>
    <ds:schemaRef ds:uri="4e4f4177-7bba-41be-9eb3-5b078b72e933"/>
    <ds:schemaRef ds:uri="9c62a22c-cb76-48dc-acff-7f03cd5e6885"/>
  </ds:schemaRefs>
</ds:datastoreItem>
</file>

<file path=customXml/itemProps2.xml><?xml version="1.0" encoding="utf-8"?>
<ds:datastoreItem xmlns:ds="http://schemas.openxmlformats.org/officeDocument/2006/customXml" ds:itemID="{A22C8E3E-E3F3-4C3A-A93F-79B7601277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62a22c-cb76-48dc-acff-7f03cd5e6885"/>
    <ds:schemaRef ds:uri="http://schemas.microsoft.com/sharepoint/v4"/>
    <ds:schemaRef ds:uri="4e4f4177-7bba-41be-9eb3-5b078b72e9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B246F0-88EE-4CD7-AB03-FC5152CE504D}">
  <ds:schemaRefs>
    <ds:schemaRef ds:uri="http://schemas.microsoft.com/sharepoint/events"/>
  </ds:schemaRefs>
</ds:datastoreItem>
</file>

<file path=customXml/itemProps4.xml><?xml version="1.0" encoding="utf-8"?>
<ds:datastoreItem xmlns:ds="http://schemas.openxmlformats.org/officeDocument/2006/customXml" ds:itemID="{B647DC5C-E1FF-43E1-923F-3CE5360ED8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RECAP</vt:lpstr>
      <vt:lpstr>DQETOWGATT</vt:lpstr>
      <vt:lpstr>DQELIGHATHE</vt:lpstr>
      <vt:lpstr>DQEKHOUWEISSATT</vt:lpstr>
      <vt:lpstr>BPUTOWGATT </vt:lpstr>
      <vt:lpstr>BPULIGHATHE </vt:lpstr>
      <vt:lpstr>BPUKHOUWEISSATT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HT PLUS</dc:creator>
  <cp:keywords/>
  <dc:description/>
  <cp:lastModifiedBy>adama diallo</cp:lastModifiedBy>
  <cp:revision/>
  <dcterms:created xsi:type="dcterms:W3CDTF">2024-10-29T15:24:34Z</dcterms:created>
  <dcterms:modified xsi:type="dcterms:W3CDTF">2026-05-25T15:32:07Z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0x01010029243EB653F20B4D9E9EFF2734D1F475</vt:lpwstr>
  </property>
  <property fmtid="{D5CDD505-2E9C-101B-9397-08002B2CF9AE}" pid="3" name="_dlc_DocIdItemGuid">
    <vt:lpwstr>f36b9974-94c8-4505-9ae8-d6e6246ba50e</vt:lpwstr>
  </property>
  <property fmtid="{D5CDD505-2E9C-101B-9397-08002B2CF9AE}" pid="4" name="MediaServiceImageTags">
    <vt:lpwstr/>
  </property>
</Properties>
</file>