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D:\consultations\Ecodev\DAO travaux ecoles, postes de sante et multiservices\DQE et BPU VF\"/>
    </mc:Choice>
  </mc:AlternateContent>
  <xr:revisionPtr revIDLastSave="0" documentId="13_ncr:1_{DEEF50A4-2814-41C7-8695-9835D7E8067B}" xr6:coauthVersionLast="47" xr6:coauthVersionMax="47" xr10:uidLastSave="{00000000-0000-0000-0000-000000000000}"/>
  <bookViews>
    <workbookView xWindow="28680" yWindow="-120" windowWidth="29040" windowHeight="15720" activeTab="6" xr2:uid="{00000000-000D-0000-FFFF-FFFF00000000}"/>
  </bookViews>
  <sheets>
    <sheet name="RECAP" sheetId="31" r:id="rId1"/>
    <sheet name="DQEKOUMBI DIOUFI" sheetId="13" r:id="rId2"/>
    <sheet name="DQEYENGUI LEKSAR" sheetId="25" r:id="rId3"/>
    <sheet name="DQEEl BARDE" sheetId="27" r:id="rId4"/>
    <sheet name="BPUKOUMBI DIOUFI " sheetId="34" r:id="rId5"/>
    <sheet name="BPUYENGUI LEKSAR " sheetId="35" r:id="rId6"/>
    <sheet name="BPUEl BARDE " sheetId="36"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0" i="36" l="1"/>
  <c r="C99" i="36"/>
  <c r="C138" i="34"/>
  <c r="C137" i="34"/>
  <c r="D9" i="25"/>
  <c r="D10" i="25"/>
  <c r="D11" i="25"/>
  <c r="D13" i="25"/>
  <c r="C8" i="31" l="1"/>
  <c r="C7" i="31"/>
  <c r="D21" i="25" l="1"/>
  <c r="D20" i="25"/>
  <c r="D19" i="25"/>
  <c r="D18" i="25"/>
  <c r="D17" i="25"/>
  <c r="D16" i="25"/>
  <c r="D12" i="25" s="1"/>
  <c r="D12" i="27"/>
  <c r="D10" i="27"/>
  <c r="D9" i="27"/>
  <c r="D8" i="27"/>
  <c r="D125" i="27"/>
  <c r="D124" i="27"/>
  <c r="D121" i="27"/>
  <c r="D116" i="27"/>
  <c r="D114" i="27"/>
  <c r="C113" i="27"/>
  <c r="D112" i="27"/>
  <c r="C112" i="27"/>
  <c r="D109" i="27"/>
  <c r="D108" i="27"/>
  <c r="D105" i="27"/>
  <c r="D84" i="27"/>
  <c r="D77" i="27"/>
  <c r="D75" i="27"/>
  <c r="D64" i="27"/>
  <c r="D59" i="27" s="1"/>
  <c r="D60" i="27"/>
  <c r="D49" i="27"/>
  <c r="D44" i="27"/>
  <c r="D43" i="27"/>
  <c r="D39" i="27"/>
  <c r="D34" i="27"/>
  <c r="D33" i="27"/>
  <c r="D32" i="27"/>
  <c r="D31" i="27"/>
  <c r="D30" i="27"/>
  <c r="D29" i="27"/>
  <c r="D26" i="27"/>
  <c r="D25" i="27"/>
  <c r="D24" i="27"/>
  <c r="D23" i="27"/>
  <c r="D22" i="27"/>
  <c r="D20" i="27"/>
  <c r="D19" i="27"/>
  <c r="D18" i="27"/>
  <c r="D17" i="27"/>
  <c r="D16" i="27"/>
  <c r="D15" i="27"/>
  <c r="D87" i="25"/>
  <c r="D80" i="25"/>
  <c r="D78" i="25"/>
  <c r="D65" i="25"/>
  <c r="D61" i="25"/>
  <c r="D50" i="25"/>
  <c r="D45" i="25"/>
  <c r="D62" i="25" s="1"/>
  <c r="D44" i="25"/>
  <c r="D40" i="25"/>
  <c r="D35" i="25"/>
  <c r="D34" i="25"/>
  <c r="D33" i="25"/>
  <c r="D32" i="25"/>
  <c r="D31" i="25"/>
  <c r="D30" i="25"/>
  <c r="D27" i="25"/>
  <c r="D26" i="25"/>
  <c r="D25" i="25"/>
  <c r="D24" i="25"/>
  <c r="D23" i="25"/>
  <c r="D58" i="27" l="1"/>
  <c r="D11" i="27"/>
  <c r="D60" i="25"/>
  <c r="D61" i="27"/>
  <c r="D11" i="13"/>
  <c r="D14" i="13"/>
  <c r="D50" i="13"/>
  <c r="D46" i="13"/>
  <c r="D60" i="13" s="1"/>
  <c r="D35" i="13"/>
  <c r="D37" i="13"/>
  <c r="D19" i="13"/>
  <c r="D40" i="13"/>
  <c r="D31" i="13"/>
  <c r="D28" i="13"/>
  <c r="D20" i="13"/>
  <c r="D59" i="25" l="1"/>
  <c r="D56" i="13"/>
  <c r="F57" i="13" s="1"/>
  <c r="D51" i="13"/>
  <c r="D47" i="13"/>
  <c r="D45" i="13"/>
  <c r="D44" i="13"/>
  <c r="D34" i="13"/>
  <c r="D33" i="13"/>
  <c r="D32" i="13"/>
  <c r="D30" i="13"/>
  <c r="D29" i="13"/>
  <c r="D25" i="13"/>
  <c r="D24" i="13"/>
  <c r="D23" i="13"/>
  <c r="D22" i="13"/>
  <c r="D21" i="13"/>
  <c r="D18" i="13"/>
  <c r="D17" i="13"/>
  <c r="D16" i="13"/>
  <c r="D15" i="13"/>
  <c r="D9" i="13"/>
  <c r="D8" i="13"/>
  <c r="D7" i="13"/>
  <c r="D6" i="13"/>
  <c r="D10" i="13" l="1"/>
  <c r="D61" i="13"/>
  <c r="D62" i="13"/>
  <c r="F26" i="13"/>
  <c r="D117" i="13"/>
  <c r="D118" i="13" s="1"/>
  <c r="D122" i="13"/>
  <c r="D59" i="13" l="1"/>
  <c r="D121" i="13" l="1"/>
  <c r="D126" i="13"/>
  <c r="D125" i="13"/>
  <c r="D144" i="13"/>
  <c r="D142" i="13"/>
  <c r="D130" i="13"/>
  <c r="D129" i="13"/>
  <c r="D143" i="13" l="1"/>
  <c r="D92" i="13" l="1"/>
  <c r="D80" i="13"/>
  <c r="D76" i="13"/>
  <c r="D100" i="13" s="1"/>
  <c r="D101" i="13" l="1"/>
  <c r="D175" i="13" l="1"/>
  <c r="D174" i="13"/>
  <c r="D171" i="13"/>
  <c r="D166" i="13"/>
  <c r="D164" i="13"/>
  <c r="C163" i="13"/>
  <c r="D162" i="13"/>
  <c r="C162" i="13"/>
  <c r="D159" i="13"/>
  <c r="D158" i="13"/>
  <c r="D155" i="13"/>
  <c r="D73" i="13"/>
  <c r="D72" i="13"/>
  <c r="F191" i="13" l="1"/>
  <c r="D109" i="13" l="1"/>
  <c r="D108" i="13"/>
  <c r="D107" i="13"/>
  <c r="D97" i="13"/>
  <c r="D94" i="13"/>
  <c r="D91" i="13"/>
  <c r="D89" i="13"/>
  <c r="D82" i="13"/>
  <c r="D96" i="13"/>
  <c r="D83" i="13" l="1"/>
  <c r="D81" i="13"/>
  <c r="D106" i="13"/>
</calcChain>
</file>

<file path=xl/sharedStrings.xml><?xml version="1.0" encoding="utf-8"?>
<sst xmlns="http://schemas.openxmlformats.org/spreadsheetml/2006/main" count="2040" uniqueCount="434">
  <si>
    <t>N°</t>
  </si>
  <si>
    <t>DESIGNATION</t>
  </si>
  <si>
    <t>Unité</t>
  </si>
  <si>
    <t>Quantité</t>
  </si>
  <si>
    <t>P. Unitaire</t>
  </si>
  <si>
    <t>P. TOTAL</t>
  </si>
  <si>
    <t>1.1</t>
  </si>
  <si>
    <t>ff</t>
  </si>
  <si>
    <t>2.1</t>
  </si>
  <si>
    <t>m²</t>
  </si>
  <si>
    <t>m3</t>
  </si>
  <si>
    <t>Sous total Terrassement</t>
  </si>
  <si>
    <t>3.1</t>
  </si>
  <si>
    <t>3.3</t>
  </si>
  <si>
    <t>3.4</t>
  </si>
  <si>
    <t>3.6</t>
  </si>
  <si>
    <t>3.7</t>
  </si>
  <si>
    <t>3.8</t>
  </si>
  <si>
    <t>3.9</t>
  </si>
  <si>
    <t>3.10</t>
  </si>
  <si>
    <t>4.1</t>
  </si>
  <si>
    <t>4.2</t>
  </si>
  <si>
    <t>4.3</t>
  </si>
  <si>
    <t>4.4</t>
  </si>
  <si>
    <t>4.5</t>
  </si>
  <si>
    <t>4.6</t>
  </si>
  <si>
    <t xml:space="preserve">Béton banché strade dosé à 350 kg/m3 sur une dimension de 5 x  1,20 sur une épaisseur de 20 cm </t>
  </si>
  <si>
    <t>4.7</t>
  </si>
  <si>
    <t>4.8</t>
  </si>
  <si>
    <t>m2</t>
  </si>
  <si>
    <t>5.1</t>
  </si>
  <si>
    <t>5.2</t>
  </si>
  <si>
    <t>U</t>
  </si>
  <si>
    <t>Etanchéité monocouche autoprotégée</t>
  </si>
  <si>
    <t>Relève d'etenchéité en monocouche avec équere de renfort</t>
  </si>
  <si>
    <t>Peinture Vinyl mate sur plafonds</t>
  </si>
  <si>
    <t>Peinture Glycéro mate sur murs intérieurs</t>
  </si>
  <si>
    <t>TERRASSEMENT</t>
  </si>
  <si>
    <t>DEMOLITION</t>
  </si>
  <si>
    <t>Nivellement de la terre de l'enceinte de l'école</t>
  </si>
  <si>
    <t>Sous total Demolition</t>
  </si>
  <si>
    <t>GROS OEUVRE</t>
  </si>
  <si>
    <t xml:space="preserve">maconneries en agglos creux de 15 cm  </t>
  </si>
  <si>
    <t>fouille en puit au droit des amorce poteaux</t>
  </si>
  <si>
    <t>Béton armé dosé à 350Kg/m3 pour renforcement des poteaux de fondation et d'élevation par chemisage y/c toutes sujestions</t>
  </si>
  <si>
    <t>Enduit lisse sur les murs interieurs</t>
  </si>
  <si>
    <t>Grattage murs exterieur et traitement des fissures</t>
  </si>
  <si>
    <t>Sous total Gros Œuvre</t>
  </si>
  <si>
    <t xml:space="preserve">Enduit tableau noir </t>
  </si>
  <si>
    <t>5.3</t>
  </si>
  <si>
    <t>5.4</t>
  </si>
  <si>
    <t>Sous total Second Œuvres</t>
  </si>
  <si>
    <t>SECOND ŒUVRES</t>
  </si>
  <si>
    <t>5.6</t>
  </si>
  <si>
    <t>5.7</t>
  </si>
  <si>
    <t>4.9</t>
  </si>
  <si>
    <t>4.10</t>
  </si>
  <si>
    <t xml:space="preserve">Enduit sur les murs exterieur    </t>
  </si>
  <si>
    <t>4.11</t>
  </si>
  <si>
    <t>Peinture tyrolienne sur murs exterieurs</t>
  </si>
  <si>
    <t>Refection Armoire en maconnerie en agglos 15</t>
  </si>
  <si>
    <t>6.1</t>
  </si>
  <si>
    <t>6.2</t>
  </si>
  <si>
    <t>7.1</t>
  </si>
  <si>
    <t>7.2</t>
  </si>
  <si>
    <t xml:space="preserve">Fouilles en excavation pour fosse </t>
  </si>
  <si>
    <t>Fouilles en rigoles pour fondations linéaires</t>
  </si>
  <si>
    <t>Remblai des fouilles</t>
  </si>
  <si>
    <t xml:space="preserve">Béton armé pour dallage extérieur cabine (ép 10cm) </t>
  </si>
  <si>
    <t xml:space="preserve">Chape de finition pour la forme de pente interieur cabine </t>
  </si>
  <si>
    <t xml:space="preserve">Maçonnerie en agglos pleins de 15x20x40 </t>
  </si>
  <si>
    <t xml:space="preserve">Enduit étanche (hydrofuge) au mortier de ciment intérieur (fosse) </t>
  </si>
  <si>
    <t xml:space="preserve">Béton armé pour chainage, poteaux, et couronnement dosé à 350kg/m3 </t>
  </si>
  <si>
    <t>Maçonnerie en agglos creux de 15X20X40cm</t>
  </si>
  <si>
    <t>Enduit lisse intérieur</t>
  </si>
  <si>
    <t>Enduit extérieur</t>
  </si>
  <si>
    <t>ml</t>
  </si>
  <si>
    <t>Feutre bitumineux</t>
  </si>
  <si>
    <t>Fourniture et Pose Tôle en bac aluminium de 45/10ème y compris crochets</t>
  </si>
  <si>
    <t>Portes métalliques en tôle pleine 15/10, avec crochet intérieur et cadenas à l’extérieur 70x200</t>
  </si>
  <si>
    <t>Barre métallique pour faciliter le deplacement des PMR y compris couche antirouille</t>
  </si>
  <si>
    <t>Plaque d'indication filles et garcons</t>
  </si>
  <si>
    <t xml:space="preserve">Peinture à l'huile sur menuiserie métallique </t>
  </si>
  <si>
    <t>Peinture à l'huile sur murs intérieurs</t>
  </si>
  <si>
    <t>Peinture à la tyrolienne sur mur extérieur</t>
  </si>
  <si>
    <t>Fourniture et Pose WC turque y compris toute sujétion</t>
  </si>
  <si>
    <t xml:space="preserve">Fourniture et installation d'un dispositif de lavage de main </t>
  </si>
  <si>
    <t>1.2</t>
  </si>
  <si>
    <t>1.3</t>
  </si>
  <si>
    <t>2.2</t>
  </si>
  <si>
    <t>2.3</t>
  </si>
  <si>
    <t>2.4</t>
  </si>
  <si>
    <t>2.5</t>
  </si>
  <si>
    <t>2.6</t>
  </si>
  <si>
    <t>2.7</t>
  </si>
  <si>
    <t>2.8</t>
  </si>
  <si>
    <t>2.9</t>
  </si>
  <si>
    <t>Sous total 1</t>
  </si>
  <si>
    <t>Sous total 2</t>
  </si>
  <si>
    <t>Sous total 3</t>
  </si>
  <si>
    <t>Sous total 4</t>
  </si>
  <si>
    <t>Sous total 5</t>
  </si>
  <si>
    <t>Sous total 6</t>
  </si>
  <si>
    <t>Sous total 7</t>
  </si>
  <si>
    <t>3.2</t>
  </si>
  <si>
    <t>6.3</t>
  </si>
  <si>
    <t>7.3</t>
  </si>
  <si>
    <t>8.1</t>
  </si>
  <si>
    <t>8.2</t>
  </si>
  <si>
    <t>8.3</t>
  </si>
  <si>
    <t>8.7</t>
  </si>
  <si>
    <t>Peinture tableau noir à l'ardoisine</t>
  </si>
  <si>
    <t>Grattage murs interieurs et traitement des fissures</t>
  </si>
  <si>
    <t xml:space="preserve">Grattage sous plafond et traitement des fissures </t>
  </si>
  <si>
    <t>Fourniture et Pose Grilles de protection en fer forgé avec cadre en tube carré et remplissage en fer forgé 10 avec pattes de scellements, confectionnée selon motif fourni par le maitre d’ouvrage</t>
  </si>
  <si>
    <t xml:space="preserve">Fourniture et Pose de réservoir d'eau en Polyéthylene y compris support de pose et robinet </t>
  </si>
  <si>
    <t xml:space="preserve">Béton armé pour dalle de couverture fosse (ép 10 cm) y compris trappe de viste conformément au plan </t>
  </si>
  <si>
    <t>Dépose des fenetres et grilles y/c  évacuation hors site</t>
  </si>
  <si>
    <t>Dépose des Portes y/c  évacuation hors site</t>
  </si>
  <si>
    <t>Dépose de maconneries en agglos creux de 15 cm  y/c  évacuation hors site</t>
  </si>
  <si>
    <t>Fourniture et Pose Porte métallique isopleine en tole 12/10 à un battant de dimension 100/210 cm y compris serrure et toutes sujétions.</t>
  </si>
  <si>
    <t xml:space="preserve">Enduit lisse sous plafond </t>
  </si>
  <si>
    <t>Dépose de la couverture en tole, chevrons en bois et profilé méttallique y/c compris évacuation de 4 SDC</t>
  </si>
  <si>
    <t>4.12</t>
  </si>
  <si>
    <t>Chape de finition  au sol sur dallage bas</t>
  </si>
  <si>
    <t>5.17</t>
  </si>
  <si>
    <t>5.16</t>
  </si>
  <si>
    <t>5.5</t>
  </si>
  <si>
    <t>Fouilles en puits des semelles isolées (60 x 60  cm)</t>
  </si>
  <si>
    <t>Fouilles en puits des semelles isolées (80 x 80  cm)</t>
  </si>
  <si>
    <t>Fouilles en puits des semelles isolées (100 x 100 cm)</t>
  </si>
  <si>
    <t>Fouilles en rigole pour murs soubassements périphériques</t>
  </si>
  <si>
    <t>Remblais autour des ouvrages enterrés</t>
  </si>
  <si>
    <t>Remblai sous dallages</t>
  </si>
  <si>
    <t>Béton de propreté pour Semelles isolées (60 x 60 x 20 cm)</t>
  </si>
  <si>
    <t>Béton de propreté pour Semelles isolées (80 x 80 x 20 cm)</t>
  </si>
  <si>
    <t>Béton de propreté Semelles isolées (100 x 100 x 25 cm)</t>
  </si>
  <si>
    <t>Béton de propreté sous agglos de soubassement</t>
  </si>
  <si>
    <t xml:space="preserve">Béton armé pour longrines </t>
  </si>
  <si>
    <t>3.5</t>
  </si>
  <si>
    <t>Béton armé pour amorce poteaux</t>
  </si>
  <si>
    <t>Béton armé pour dallage bas</t>
  </si>
  <si>
    <t>Agglos pleines de 20*20*40</t>
  </si>
  <si>
    <t>Chape de finition sur dallage bas</t>
  </si>
  <si>
    <t>Béton armé pour Semelles isolées (60 x 60 x 20 cm)</t>
  </si>
  <si>
    <t>Béton armé pour Semelles isolées (80 x 80 x 20 cm)</t>
  </si>
  <si>
    <t>Béton armé pour Semelles isolées (100 x 100 x 25 cm)</t>
  </si>
  <si>
    <t>Sous total Fondations</t>
  </si>
  <si>
    <t>ELEVATION</t>
  </si>
  <si>
    <t>Poteaux</t>
  </si>
  <si>
    <t>Linteaux/chainage intermediaire</t>
  </si>
  <si>
    <t>Poutres</t>
  </si>
  <si>
    <t>Chainage Haut</t>
  </si>
  <si>
    <t xml:space="preserve">Forme de pente </t>
  </si>
  <si>
    <t xml:space="preserve">Béton banché strade dosé à 350 kg/m3 sur une dimension de 5 x  1,20 d'une épaisseur de 20 cm </t>
  </si>
  <si>
    <t xml:space="preserve">Gros béton dosé à 250 kg/m3 pour dallage extérieur et Marche d'accès  </t>
  </si>
  <si>
    <t xml:space="preserve">BA pour rampe d'acces </t>
  </si>
  <si>
    <t>BA pour accrotere</t>
  </si>
  <si>
    <t>Sous total Elevations</t>
  </si>
  <si>
    <t>MACONNERIE</t>
  </si>
  <si>
    <t>Agglo creux de 20*20*40</t>
  </si>
  <si>
    <t>Gargouille en béton</t>
  </si>
  <si>
    <t>Sous total Maçonnerie</t>
  </si>
  <si>
    <t>ENDUITS</t>
  </si>
  <si>
    <t>Enduits lisses sur les murs interieurs</t>
  </si>
  <si>
    <t>Enduits lisses sur les murs exterieurs</t>
  </si>
  <si>
    <t>Enduits sous plafond</t>
  </si>
  <si>
    <t xml:space="preserve">Enduits tableau noir </t>
  </si>
  <si>
    <t>Sous total Enduits</t>
  </si>
  <si>
    <t>Sous total Etancheïté</t>
  </si>
  <si>
    <t>MENUISERIE</t>
  </si>
  <si>
    <t>Fourniture et Pose Grille de protection de dimension 0,40 x 1,50 m en fer forgé avec cadre en tube carré et remplissage en fer forgé 10 avec pattes de scellements, confectionnée selon motif fourni par le maitre d’ouvrage</t>
  </si>
  <si>
    <t>Sous total Menuiserie</t>
  </si>
  <si>
    <t xml:space="preserve">PEINTURE </t>
  </si>
  <si>
    <t>9.1</t>
  </si>
  <si>
    <t>Badigeonnage à la chaux</t>
  </si>
  <si>
    <t>Peinture tyriolienne sur murs extérieurs</t>
  </si>
  <si>
    <t>Sous total Peinture</t>
  </si>
  <si>
    <t>ARMOIRE PEDAGOGIQUE</t>
  </si>
  <si>
    <t>10.1</t>
  </si>
  <si>
    <t>FF</t>
  </si>
  <si>
    <t>Sous total Armoire pédagogique</t>
  </si>
  <si>
    <t>1.4</t>
  </si>
  <si>
    <t>1.5</t>
  </si>
  <si>
    <t>1.6</t>
  </si>
  <si>
    <t>1.7</t>
  </si>
  <si>
    <t>2.10</t>
  </si>
  <si>
    <t>2.11</t>
  </si>
  <si>
    <t>8.4</t>
  </si>
  <si>
    <t>1 - POSTES GENERAUX</t>
  </si>
  <si>
    <t xml:space="preserve">Prise en compte des mesure environnemental et social conformément aux annexes du PGES y/c réalisation des sensibilisations hedbomadaire sur le code de conduite de chantiers, sur les mesures HSE et sur les MST/ VBG </t>
  </si>
  <si>
    <t>2.12</t>
  </si>
  <si>
    <t>Contruction d'une armoire en béton armé de dimensions 100 x 60 cm y compris les étagères et porte méttalique conformément au CCPT</t>
  </si>
  <si>
    <t>Plancher en corps creux de 16+4</t>
  </si>
  <si>
    <t>F et P de tuyau PVC de 110 pour ventilation y compris Té de même diamètre et morceau de tamis anti-insectes</t>
  </si>
  <si>
    <t>Fourniture et Pose Tube carré 50 lourd y compris peinture antirouille</t>
  </si>
  <si>
    <t>Fourniture et pose de chevron en bois et poutre en IPN 80 conformément au CCPT y/c ttes sujestion de pose et de fixation</t>
  </si>
  <si>
    <t>Fourniture et Pose Porte métallique isopleine en tole 12/10 à un battant  de dimension 90/210 cm y compris serrure et toutes sujétions.</t>
  </si>
  <si>
    <t>Remblais pour fondation</t>
  </si>
  <si>
    <t>Béton armé dosé à 350Kg/m3 pour chainage  y/c toutes sujestions</t>
  </si>
  <si>
    <t>Remblais à l'endroit des fouilles</t>
  </si>
  <si>
    <t>Fourniture et pose de couverture en bac alu 7/10  y/c ttes sujestion de pose, fixation et d'évacution d'eau</t>
  </si>
  <si>
    <t>Gros béton dosé à 250 kg/m3 pour Marche d'accès et rampe et dallage exterieur</t>
  </si>
  <si>
    <t>Mobilisation, Installation de chantier et repli y compris la mise en place d'un bureau de chantier (panneau de chantier et de visibilité en fin de chantier)</t>
  </si>
  <si>
    <r>
      <t xml:space="preserve">F et P de cloture grillagée de </t>
    </r>
    <r>
      <rPr>
        <sz val="11"/>
        <rFont val="Arial"/>
        <family val="2"/>
      </rPr>
      <t>110ml</t>
    </r>
    <r>
      <rPr>
        <sz val="11"/>
        <color theme="1"/>
        <rFont val="Arial"/>
        <family val="2"/>
      </rPr>
      <t xml:space="preserve"> (hauteur minimale de 1,5m, simple torsion, bon niveau de galvanisation de maille de bonne qualité d’épaisseur 2,5 mm, de dimensions de mailles maximales de 50mm, marque francaise), barbellé, fil d'attache, cornière, porte métallique(1,5x2,4m) et poteau en béton armé y/c toutes sujestions de pose conformément au CCPT et au Plan</t>
    </r>
  </si>
  <si>
    <t>TOTAL TTC BLOC DE DEUX LATRINES</t>
  </si>
  <si>
    <t xml:space="preserve">Fourniture et installation d'un dispositif de lavage main </t>
  </si>
  <si>
    <t xml:space="preserve">DESIGNATION </t>
  </si>
  <si>
    <t>PU (MRU)</t>
  </si>
  <si>
    <t>PT (MRU)</t>
  </si>
  <si>
    <t>Fouille en puits</t>
  </si>
  <si>
    <t>Remblais au droits de fondations</t>
  </si>
  <si>
    <t>Remblais sous dallage</t>
  </si>
  <si>
    <t>GROS ŒUVRES</t>
  </si>
  <si>
    <t>FONDATIONS</t>
  </si>
  <si>
    <t>2.1.1</t>
  </si>
  <si>
    <t>Béton de propreté</t>
  </si>
  <si>
    <t>2.1.2</t>
  </si>
  <si>
    <t xml:space="preserve">BA pour semelles </t>
  </si>
  <si>
    <t>2.1.3</t>
  </si>
  <si>
    <t>BA pour longrines</t>
  </si>
  <si>
    <t>2.1.4</t>
  </si>
  <si>
    <t>BA pour amorce poteaux</t>
  </si>
  <si>
    <t>2.1.5</t>
  </si>
  <si>
    <t xml:space="preserve">BA pour dallage bas, Finition bouchardé </t>
  </si>
  <si>
    <t>2.1.6</t>
  </si>
  <si>
    <t>Soubassement en agglos pleins de 20cm d'épaisseur</t>
  </si>
  <si>
    <t>BA pour poteaux</t>
  </si>
  <si>
    <t>BA pour poutres</t>
  </si>
  <si>
    <t>TOITURE LEGERE</t>
  </si>
  <si>
    <t>SECONDES ŒUVRES</t>
  </si>
  <si>
    <t>ENDUIT INTERIEUR + EXTERIEUR</t>
  </si>
  <si>
    <t>PEINTURES</t>
  </si>
  <si>
    <t>I</t>
  </si>
  <si>
    <t>I.1</t>
  </si>
  <si>
    <t>I.2</t>
  </si>
  <si>
    <t>II</t>
  </si>
  <si>
    <t>II.2</t>
  </si>
  <si>
    <t>Fouilles en puits des semelles isolées (80 x 80 cm)</t>
  </si>
  <si>
    <t>Fouilles en puits des semelles isolées (90 x 90 cm)</t>
  </si>
  <si>
    <t>II.3</t>
  </si>
  <si>
    <t>II.4</t>
  </si>
  <si>
    <t>II.5</t>
  </si>
  <si>
    <t>III</t>
  </si>
  <si>
    <t>III.1.1</t>
  </si>
  <si>
    <t>Béton de propreté Semmeles isolées (80 x 80 x 30 cm)</t>
  </si>
  <si>
    <t>III.1.2</t>
  </si>
  <si>
    <t>Béton de propreté Semmeles isolées (90 x 90 x 30 cm)</t>
  </si>
  <si>
    <t>III.1.3</t>
  </si>
  <si>
    <t>Béton de propreté Sous agglos de soubassement</t>
  </si>
  <si>
    <t>III.2.1</t>
  </si>
  <si>
    <t xml:space="preserve">BA pour longrines </t>
  </si>
  <si>
    <t>III.2.2</t>
  </si>
  <si>
    <t>BA pour poteaux en soubassement</t>
  </si>
  <si>
    <t>III.2.3</t>
  </si>
  <si>
    <t>BA pour dallage bas</t>
  </si>
  <si>
    <t>III.2</t>
  </si>
  <si>
    <t>Agglo plein de 15*20*40</t>
  </si>
  <si>
    <t>chape en béton</t>
  </si>
  <si>
    <t xml:space="preserve">Marche d'acces </t>
  </si>
  <si>
    <t>IV.1.1</t>
  </si>
  <si>
    <t>BA  pour Semmeles isolées (80 x 80 x 30 cm)</t>
  </si>
  <si>
    <t>IV.1.2</t>
  </si>
  <si>
    <t>BA  pour Semmeles isolées (90 x 90 x 30 cm)</t>
  </si>
  <si>
    <t>Sous total fondations</t>
  </si>
  <si>
    <t>IV</t>
  </si>
  <si>
    <t>IV.1.3</t>
  </si>
  <si>
    <t>IV.1.4</t>
  </si>
  <si>
    <t>linteaux/chainage de couronnement</t>
  </si>
  <si>
    <t>IV.1.5</t>
  </si>
  <si>
    <t>Poutre</t>
  </si>
  <si>
    <t>IV.1.6</t>
  </si>
  <si>
    <t xml:space="preserve">Chainage Haut </t>
  </si>
  <si>
    <t>IV.1.7</t>
  </si>
  <si>
    <t>IV.1.8</t>
  </si>
  <si>
    <t>Auvent pour porte et fenetre</t>
  </si>
  <si>
    <t>IV.2</t>
  </si>
  <si>
    <t>Planchers</t>
  </si>
  <si>
    <t>IV.2.1</t>
  </si>
  <si>
    <t>Sous total élevations</t>
  </si>
  <si>
    <t>V</t>
  </si>
  <si>
    <t>V.1</t>
  </si>
  <si>
    <t>Agglo creux de 15*20*40</t>
  </si>
  <si>
    <t>V.2</t>
  </si>
  <si>
    <t>Gargouille  en béton</t>
  </si>
  <si>
    <t>Sous total  Maçonnerie</t>
  </si>
  <si>
    <t>VI</t>
  </si>
  <si>
    <t>VI.1</t>
  </si>
  <si>
    <t>Enduits lisse sur les murs interieurs</t>
  </si>
  <si>
    <t>VI.2</t>
  </si>
  <si>
    <t>Enduits lisse sur les murs exterieurs</t>
  </si>
  <si>
    <t>VI.3</t>
  </si>
  <si>
    <t>Sous total  Enduits</t>
  </si>
  <si>
    <t>VII</t>
  </si>
  <si>
    <t>VII.1</t>
  </si>
  <si>
    <t>Etenchéité monocouche autoprotégée</t>
  </si>
  <si>
    <t>VII.2</t>
  </si>
  <si>
    <t>Sous total  ETANCHEÏTE</t>
  </si>
  <si>
    <t>VIII</t>
  </si>
  <si>
    <t>VIII.2</t>
  </si>
  <si>
    <t>Fourniture et pose de porte pleine métallique de 1.20x 2.10 m y compris serrure, peinture et toutes sujétions de fixation.</t>
  </si>
  <si>
    <t>VIII.3</t>
  </si>
  <si>
    <t>Fourniture et pose de porte pleine métallique de 0.80x 2.10 m y compris serrure, peinture et toutes sujétions de fixation.</t>
  </si>
  <si>
    <t>VIII.4</t>
  </si>
  <si>
    <t>Fourniture et pose de fenêtre métallique de 1x 0,4 m y compris, une grille de protection métallique et toutes sujétions de fixation.</t>
  </si>
  <si>
    <t>VIII.5</t>
  </si>
  <si>
    <t>Fourniture et pose de fenêtre métallique de 1x 1 m y compris, une grille de protection métallique et toutes sujétions de fixation.</t>
  </si>
  <si>
    <t>Sous total  MENUISERIE</t>
  </si>
  <si>
    <t>IX</t>
  </si>
  <si>
    <t>IX.1</t>
  </si>
  <si>
    <t>IX.2</t>
  </si>
  <si>
    <t>Peinture vinylique mate sur plafonds</t>
  </si>
  <si>
    <t>IX.3</t>
  </si>
  <si>
    <t>peinture Glycéro mate sur murs intérieurs</t>
  </si>
  <si>
    <t>IX.4</t>
  </si>
  <si>
    <t>peinture tyriolinne sur murs extérieurs</t>
  </si>
  <si>
    <t>Sous total  PEINTURE</t>
  </si>
  <si>
    <t>F et P carreaux sol gré cérame 30x30 ou 50x50</t>
  </si>
  <si>
    <t xml:space="preserve">F et P plinthe assortie 30x10 </t>
  </si>
  <si>
    <t>Ssous total carrelage</t>
  </si>
  <si>
    <t>REVETTEMENT - CARRELAGE</t>
  </si>
  <si>
    <t>COUVERTURE</t>
  </si>
  <si>
    <t>MENUISEIE METALLIQUE</t>
  </si>
  <si>
    <t>PEINTURE</t>
  </si>
  <si>
    <t>PLOMBERIE ET EQUIPEMENTS SANITAIRES</t>
  </si>
  <si>
    <t>MACONNERIE POUR:</t>
  </si>
  <si>
    <t>ETANCHEÏTE</t>
  </si>
  <si>
    <t>TOTAL EXTENSION POSTE DE SANTE</t>
  </si>
  <si>
    <t>TOTOAL CONSTRUCTION DU HANGAR DE POSTE DE SANTE</t>
  </si>
  <si>
    <t>TOTAL CLOTURE GRILLAGE DE L'ECOLE</t>
  </si>
  <si>
    <t>UNITE</t>
  </si>
  <si>
    <t>QUANTITE</t>
  </si>
  <si>
    <t>II.1</t>
  </si>
  <si>
    <t xml:space="preserve">TOTALTTC D'UN BLOC DE DEUX SALLES DE CLASSE </t>
  </si>
  <si>
    <t>TERRASSEMENTS</t>
  </si>
  <si>
    <t>TOTAL CONSTRUCTION D'UN BLOC DE DEUX (02) LATRINES</t>
  </si>
  <si>
    <t>Sous total 8</t>
  </si>
  <si>
    <t>TERASSEMENTS</t>
  </si>
  <si>
    <t>PLOMBERIE ET EQUIPEMENTS</t>
  </si>
  <si>
    <t>TOTAL REHABILITATION DE DEUX (02) SALLES DE CLASSES</t>
  </si>
  <si>
    <t>REVETEMENT</t>
  </si>
  <si>
    <t xml:space="preserve">Carrelage sol antidérapant intérieur des pièces et extérieur (cour)  </t>
  </si>
  <si>
    <t>Plinthes assorties intérieur et extérieur</t>
  </si>
  <si>
    <t xml:space="preserve">Grille métallique en fer forgé, carré plein de 12 mm pour CVA 1 </t>
  </si>
  <si>
    <t>Peinture à l'huile sur murs verticaux intérieurs</t>
  </si>
  <si>
    <t>Peinture  extérieure à la tyrolienne</t>
  </si>
  <si>
    <t>Fourniture et pose d’une porte métallique (90x210)</t>
  </si>
  <si>
    <t xml:space="preserve">Fourniture et pose d'une porte métallique   (120x210) </t>
  </si>
  <si>
    <t>Fourniture et pose d'un chassis vitrés en aluminium double battants CVA 1 (50x100)</t>
  </si>
  <si>
    <t>Enduit intérieur</t>
  </si>
  <si>
    <t>Gros Œuvres</t>
  </si>
  <si>
    <t>III.1</t>
  </si>
  <si>
    <t>IV.1</t>
  </si>
  <si>
    <t>V.3</t>
  </si>
  <si>
    <t>ELECTRICITE/SYSTÈME SOLAIRE</t>
  </si>
  <si>
    <t>TOTAL CLOTURE GRILLAGE DE LA PLATEFORME MULTISERVICE</t>
  </si>
  <si>
    <r>
      <t xml:space="preserve">F et P de cloture grillagée de </t>
    </r>
    <r>
      <rPr>
        <sz val="11"/>
        <rFont val="Arial"/>
        <family val="2"/>
      </rPr>
      <t>180 ml</t>
    </r>
    <r>
      <rPr>
        <sz val="11"/>
        <color theme="1"/>
        <rFont val="Arial"/>
        <family val="2"/>
      </rPr>
      <t xml:space="preserve"> (hauteur minimale de 1,5m, simple torsion, bon niveau de galvanisation de maille de bonne qualité d’épaisseur 2,5 mm, de dimensions de mailles maximales de 50mm, marque francaise), barbellé, fil d'attache, cornière, porte métallique(1,5x2,4m) et poteau en béton armé y/c toutes sujestions de pose conformément au CCPT et au Plan</t>
    </r>
  </si>
  <si>
    <t>Dallage au sol ép= 8 cm dosé à 350 kg/m3</t>
  </si>
  <si>
    <r>
      <t>m</t>
    </r>
    <r>
      <rPr>
        <vertAlign val="superscript"/>
        <sz val="10"/>
        <color rgb="FF000000"/>
        <rFont val="Arial"/>
        <family val="2"/>
      </rPr>
      <t>3</t>
    </r>
  </si>
  <si>
    <r>
      <t>m</t>
    </r>
    <r>
      <rPr>
        <vertAlign val="superscript"/>
        <sz val="11"/>
        <color theme="1"/>
        <rFont val="Arial"/>
        <family val="2"/>
      </rPr>
      <t>3</t>
    </r>
  </si>
  <si>
    <r>
      <t>Béton de propreté dosé à 150 kg/m</t>
    </r>
    <r>
      <rPr>
        <vertAlign val="superscript"/>
        <sz val="11"/>
        <color theme="1"/>
        <rFont val="Arial"/>
        <family val="2"/>
      </rPr>
      <t xml:space="preserve">3 </t>
    </r>
  </si>
  <si>
    <r>
      <t>Béton armé pour semelle filante dosé à 350kg/m</t>
    </r>
    <r>
      <rPr>
        <vertAlign val="superscript"/>
        <sz val="11"/>
        <color theme="1"/>
        <rFont val="Arial"/>
        <family val="2"/>
      </rPr>
      <t xml:space="preserve">3 </t>
    </r>
  </si>
  <si>
    <r>
      <t>Béton armé pour poteaux fondation et longrine dosé à 350kg/m</t>
    </r>
    <r>
      <rPr>
        <vertAlign val="superscript"/>
        <sz val="11"/>
        <color theme="1"/>
        <rFont val="Arial"/>
        <family val="2"/>
      </rPr>
      <t xml:space="preserve">3 </t>
    </r>
  </si>
  <si>
    <r>
      <t>Béton armé pour la forme d’aire dosé à 350 kg/m</t>
    </r>
    <r>
      <rPr>
        <vertAlign val="superscript"/>
        <sz val="11"/>
        <rFont val="Arial"/>
        <family val="2"/>
      </rPr>
      <t xml:space="preserve">3 </t>
    </r>
    <r>
      <rPr>
        <sz val="11"/>
        <rFont val="Arial"/>
        <family val="2"/>
      </rPr>
      <t xml:space="preserve">(ép 10cm) </t>
    </r>
  </si>
  <si>
    <r>
      <t>m</t>
    </r>
    <r>
      <rPr>
        <vertAlign val="superscript"/>
        <sz val="11"/>
        <rFont val="Arial"/>
        <family val="2"/>
      </rPr>
      <t>3</t>
    </r>
  </si>
  <si>
    <r>
      <t>m</t>
    </r>
    <r>
      <rPr>
        <vertAlign val="superscript"/>
        <sz val="11"/>
        <color theme="1"/>
        <rFont val="Arial"/>
        <family val="2"/>
      </rPr>
      <t>2</t>
    </r>
  </si>
  <si>
    <r>
      <t>Gros béton pour rampe et marche d'accès dosé à 300 kg/m</t>
    </r>
    <r>
      <rPr>
        <vertAlign val="superscript"/>
        <sz val="11"/>
        <color theme="1"/>
        <rFont val="Arial"/>
        <family val="2"/>
      </rPr>
      <t>3</t>
    </r>
  </si>
  <si>
    <r>
      <t>m</t>
    </r>
    <r>
      <rPr>
        <vertAlign val="superscript"/>
        <sz val="11"/>
        <color theme="1"/>
        <rFont val="Arial"/>
        <family val="2"/>
      </rPr>
      <t>3</t>
    </r>
    <r>
      <rPr>
        <sz val="11"/>
        <color theme="1"/>
        <rFont val="Calibri"/>
        <family val="2"/>
        <scheme val="minor"/>
      </rPr>
      <t/>
    </r>
  </si>
  <si>
    <r>
      <t xml:space="preserve">Fourniture et Pose Porte métallique isopleine pour armoire en tole 12/10 à un battant de dimension </t>
    </r>
    <r>
      <rPr>
        <sz val="11"/>
        <rFont val="Arial"/>
        <family val="2"/>
      </rPr>
      <t>70/180</t>
    </r>
    <r>
      <rPr>
        <sz val="11"/>
        <color theme="1"/>
        <rFont val="Arial"/>
        <family val="2"/>
      </rPr>
      <t xml:space="preserve"> cm y compris serrure et toutes sujétions .</t>
    </r>
  </si>
  <si>
    <r>
      <t xml:space="preserve">Fourniture et Pose Fenêtres métallique en Tôle 12/10 à un battants de dimension </t>
    </r>
    <r>
      <rPr>
        <sz val="11"/>
        <rFont val="Arial"/>
        <family val="2"/>
      </rPr>
      <t>80/100</t>
    </r>
    <r>
      <rPr>
        <sz val="11"/>
        <color rgb="FFFF0000"/>
        <rFont val="Arial"/>
        <family val="2"/>
      </rPr>
      <t xml:space="preserve"> </t>
    </r>
    <r>
      <rPr>
        <sz val="11"/>
        <color theme="1"/>
        <rFont val="Arial"/>
        <family val="2"/>
      </rPr>
      <t>cm y compris crochet, fixation et toutes autres sujétions de pose</t>
    </r>
  </si>
  <si>
    <r>
      <rPr>
        <sz val="11"/>
        <rFont val="Arial"/>
        <family val="2"/>
      </rPr>
      <t>Dépose</t>
    </r>
    <r>
      <rPr>
        <sz val="11"/>
        <color theme="1"/>
        <rFont val="Arial"/>
        <family val="2"/>
      </rPr>
      <t xml:space="preserve"> Dallage bas </t>
    </r>
    <r>
      <rPr>
        <sz val="11"/>
        <rFont val="Arial"/>
        <family val="2"/>
      </rPr>
      <t>et les marches d'accées</t>
    </r>
  </si>
  <si>
    <r>
      <t xml:space="preserve">Béton armé pour dallage bas (HA6 / ep : </t>
    </r>
    <r>
      <rPr>
        <sz val="11"/>
        <color rgb="FFFF0000"/>
        <rFont val="Arial"/>
        <family val="2"/>
      </rPr>
      <t>10 cm</t>
    </r>
    <r>
      <rPr>
        <sz val="11"/>
        <color theme="1"/>
        <rFont val="Arial"/>
        <family val="2"/>
      </rPr>
      <t>)</t>
    </r>
  </si>
  <si>
    <t>TOITURE</t>
  </si>
  <si>
    <t>Remblais du dallage au sol</t>
  </si>
  <si>
    <t>TERRASSEMENTS / DEMOLITION</t>
  </si>
  <si>
    <t xml:space="preserve">2 - CONSTRUCTION DE D'UN BLOC DE DEUX SALLES DE CLASSE </t>
  </si>
  <si>
    <t>3- REHABILITATION DE DEUX (02) SALLES DE CLASSES</t>
  </si>
  <si>
    <t>4- REHABILITATION DE LA PLATEFORME MULTI-SERVICE</t>
  </si>
  <si>
    <t>6- CLOTURE GRILLAGE DE L'ECOLE</t>
  </si>
  <si>
    <t>7- CLOTURE GRILLAGE DE LA PLATEFORME MULTISERVICE</t>
  </si>
  <si>
    <t>V.4</t>
  </si>
  <si>
    <t>VII.3</t>
  </si>
  <si>
    <t>VIII.1</t>
  </si>
  <si>
    <r>
      <t xml:space="preserve">Devis quantitatif et estimatif pour les travaux de construction et de réhabilitation de </t>
    </r>
    <r>
      <rPr>
        <b/>
        <sz val="14"/>
        <color theme="1"/>
        <rFont val="Arial"/>
        <family val="2"/>
      </rPr>
      <t xml:space="preserve">deux (02) </t>
    </r>
    <r>
      <rPr>
        <b/>
        <sz val="14"/>
        <rFont val="Arial"/>
        <family val="2"/>
      </rPr>
      <t>salles de classes, batiment de plateforme et construction d'un bloc de deux latrines, ainsi que la pose de clôture grillagée pour l'école et la plateforme à Koumbi Dioufi</t>
    </r>
  </si>
  <si>
    <t>Fourniture et Pose Fenêtres métallique en Tôle 12/10 à un battant de dimension 40/140 cm y compris serrures, fixation et toutes autres sujétions de pose</t>
  </si>
  <si>
    <t xml:space="preserve">  </t>
  </si>
  <si>
    <t>Démolition, décapage et deblayage du dallage bas et évacuation hors site</t>
  </si>
  <si>
    <t>4- CLOTURE DU POSTE DE SANTE</t>
  </si>
  <si>
    <t>TOTAL CLOTURE EN GRILLAGE</t>
  </si>
  <si>
    <r>
      <t>F et P de cloture grillagée de</t>
    </r>
    <r>
      <rPr>
        <sz val="11"/>
        <color rgb="FFFF0000"/>
        <rFont val="Arial"/>
        <family val="2"/>
      </rPr>
      <t xml:space="preserve"> </t>
    </r>
    <r>
      <rPr>
        <sz val="11"/>
        <rFont val="Arial"/>
        <family val="2"/>
      </rPr>
      <t>160 ml</t>
    </r>
    <r>
      <rPr>
        <sz val="11"/>
        <color theme="1"/>
        <rFont val="Arial"/>
        <family val="2"/>
      </rPr>
      <t xml:space="preserve">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r>
  </si>
  <si>
    <r>
      <t>F et P de cloture grillagée de</t>
    </r>
    <r>
      <rPr>
        <sz val="11"/>
        <color rgb="FFFF0000"/>
        <rFont val="Arial"/>
        <family val="2"/>
      </rPr>
      <t xml:space="preserve"> </t>
    </r>
    <r>
      <rPr>
        <sz val="11"/>
        <rFont val="Arial"/>
        <family val="2"/>
      </rPr>
      <t>100 ml</t>
    </r>
    <r>
      <rPr>
        <sz val="11"/>
        <color theme="1"/>
        <rFont val="Arial"/>
        <family val="2"/>
      </rPr>
      <t xml:space="preserve">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r>
  </si>
  <si>
    <t>2-EXTENTION D'UN POSTE DE SANTE</t>
  </si>
  <si>
    <t>3- CONSTRUCTION D'UN HANGAR DU POSTE DE SANTE</t>
  </si>
  <si>
    <t>4 - CONSTRUCTION DE DEUX BLOCS DE LATRINES</t>
  </si>
  <si>
    <t>5- CLOTURE DU POSTE DE SANTE</t>
  </si>
  <si>
    <t>Agglos pleins de 15*20*40</t>
  </si>
  <si>
    <t>F et P Tôle Ondulée épaisseur 50/100 y/c chevron en bois et profilé en IPN 80 et toutes sujestions de pose et de fixation</t>
  </si>
  <si>
    <t>F et P Tôle Ondulée épaisseur 50/100 y/c chevron en bois   et toutes sujestions de pose et de fixation</t>
  </si>
  <si>
    <t>Macconerie agglos de 15cm</t>
  </si>
  <si>
    <t>Macconerie agglos creux de 15</t>
  </si>
  <si>
    <t xml:space="preserve">Enduit lisse exterieur et interieur </t>
  </si>
  <si>
    <t xml:space="preserve">Peinture extérieure et interieur en trois couches de finition vinylique </t>
  </si>
  <si>
    <t>5- CONSTRUCTION D'UN BLOC DE DEUX (02) LATRINES POUR L'ECOLE</t>
  </si>
  <si>
    <t>Devis quantitatif et estimatif pour les travaux d'extention du poste de santé, ainsi que la pose de clôture grillagée au tour du poste de santé à yengui leksar</t>
  </si>
  <si>
    <t>Devis quantitatif et estimatif pour les travaux d'extention du poste de sante et construction d'un bloc de latrines, ainsi que la pose de clôture grillagée au tour du poste de santé à El Bardé</t>
  </si>
  <si>
    <t xml:space="preserve">DESIGNATIONS </t>
  </si>
  <si>
    <t>elaboration du Dossier d'execution conformement aux CPT approuvé par un bureau de contrôle technique agrée en Mauritanie</t>
  </si>
  <si>
    <t xml:space="preserve">Numeros </t>
  </si>
  <si>
    <t>0.1</t>
  </si>
  <si>
    <t>0.2</t>
  </si>
  <si>
    <t>0.3</t>
  </si>
  <si>
    <t>Total Postes Generaux</t>
  </si>
  <si>
    <t>I. Localité de Kpoumbi Dioufi</t>
  </si>
  <si>
    <t>Total Travaux de developpement au niveau de la localité (construction et rehabilitation de 2 salles de classe,rehabilitation plate forme solaire, Blocs de latrines, clotures grillagées pour ecole et plateforme solaire)</t>
  </si>
  <si>
    <t>II. Localité de Yengui Leksar</t>
  </si>
  <si>
    <t>Total Travaux de developpement au niveau de la localité (Extension Poste de Santé, Construction d'un Hangar, cloture grillagée pour plateforme solire )</t>
  </si>
  <si>
    <t>II. Localité de El Barde</t>
  </si>
  <si>
    <t>Total Travaux de developpement au niveau de la localité (Extension Poste de Santé, Construction d'un Hangar, construction d'un bloc de 2 latrines, cloture grillagée poour Poste de santé )</t>
  </si>
  <si>
    <t>Total General Pour le Lot 3</t>
  </si>
  <si>
    <t xml:space="preserve">DQE  pour les travaux du Lot 3 : Travaux de construction / Réhabilitation de Poste de Santé/plateforme solaire multiservices et construction d’une nouvelle école au niveau des villages de  Bardé, Yengu Leksar et koimbou Dioufi </t>
  </si>
  <si>
    <t>MONTANT TOTAL HTT (MRU)</t>
  </si>
  <si>
    <t>fourniture et installation d'un Kit solaire complet constitué des panneaux solaoires, batterie, accessoires de securité, cablages et installations des prises, contact pour eclairage des chambres et installation d'un climatisuer de 2cv au niveau de la grande salle conformement aux regles en vigueur dans le domaine y compris toutes suggestions</t>
  </si>
  <si>
    <t>X</t>
  </si>
  <si>
    <t xml:space="preserve">ELECTRICITE- INSTALLATION SOLAIRE </t>
  </si>
  <si>
    <t>X.1.</t>
  </si>
  <si>
    <t>Sous total Electricité</t>
  </si>
  <si>
    <t>P. Unitaire (MRU) HTT</t>
  </si>
  <si>
    <t>P. TOTAL (MRU) HTT</t>
  </si>
  <si>
    <t>TOTAL GENERAL HTT (MRU)</t>
  </si>
  <si>
    <t>P. Unitaire (MRU) HTT en lettres</t>
  </si>
  <si>
    <t>Bordereau des Prix Unitaire pour les travaux d'extention du poste de sante et construction d'un bloc de latrines, ainsi que la pose de clôture grillagée au tour du poste de santé à El Bardé</t>
  </si>
  <si>
    <t>Bordereau des Prix Unitaire f pour les travaux d'extention du poste de santé, ainsi que la pose de clôture grillagée au tour du poste de santé à yengui leksar</t>
  </si>
  <si>
    <r>
      <t xml:space="preserve">Bordereau des Prix Unitaire  pour les travaux de construction et de réhabilitation de </t>
    </r>
    <r>
      <rPr>
        <b/>
        <sz val="14"/>
        <color theme="1"/>
        <rFont val="Arial"/>
        <family val="2"/>
      </rPr>
      <t xml:space="preserve">deux (02) </t>
    </r>
    <r>
      <rPr>
        <b/>
        <sz val="14"/>
        <rFont val="Arial"/>
        <family val="2"/>
      </rPr>
      <t>salles de classes, batiment de plateforme et construction d'un bloc de deux latrines, ainsi que la pose de clôture grillagée pour l'école et la plateforme à Koumbi Dioufi</t>
    </r>
  </si>
  <si>
    <t xml:space="preserve">TOTAL HTT(MRU) Réhabilitation Plateforme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</si>
</sst>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quot; &quot;#,##0.00&quot;   &quot;;&quot;-&quot;#,##0.00&quot;   &quot;;&quot; -&quot;00&quot;   &quot;;&quot; &quot;@&quot; &quot;"/>
    <numFmt numFmtId="166" formatCode="_-* #,##0_-;\-* #,##0_-;_-* &quot;-&quot;??_-;_-@_-"/>
    <numFmt numFmtId="167" formatCode="_-* #,##0.00\ _F_-;\-* #,##0.00\ _F_-;_-* &quot;-&quot;??\ _F_-;_-@_-"/>
    <numFmt numFmtId="168" formatCode="00,"/>
    <numFmt numFmtId="169" formatCode="_-* #,##0.00\ [$€]_-;\-* #,##0.00\ [$€]_-;_-* &quot;-&quot;??\ [$€]_-;_-@_-"/>
  </numFmts>
  <fonts count="3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0"/>
      <name val="Arial"/>
      <family val="2"/>
    </font>
    <font>
      <sz val="11"/>
      <color rgb="FF000000"/>
      <name val="Calibri"/>
      <family val="2"/>
    </font>
    <font>
      <sz val="11"/>
      <color rgb="FFFF0000"/>
      <name val="Arial"/>
      <family val="2"/>
    </font>
    <font>
      <b/>
      <sz val="11"/>
      <name val="Arial"/>
      <family val="2"/>
    </font>
    <font>
      <sz val="11"/>
      <color rgb="FF000000"/>
      <name val="Arial"/>
      <family val="2"/>
    </font>
    <font>
      <b/>
      <i/>
      <sz val="11"/>
      <color rgb="FF000000"/>
      <name val="Arial"/>
      <family val="2"/>
    </font>
    <font>
      <b/>
      <sz val="12"/>
      <color rgb="FF000000"/>
      <name val="Arial"/>
      <family val="2"/>
    </font>
    <font>
      <b/>
      <sz val="14"/>
      <color rgb="FF000000"/>
      <name val="Arial"/>
      <family val="2"/>
    </font>
    <font>
      <b/>
      <sz val="12"/>
      <color theme="1"/>
      <name val="Arial"/>
      <family val="2"/>
    </font>
    <font>
      <b/>
      <sz val="14"/>
      <color theme="1"/>
      <name val="Arial"/>
      <family val="2"/>
    </font>
    <font>
      <b/>
      <sz val="12"/>
      <name val="Arial"/>
      <family val="2"/>
    </font>
    <font>
      <b/>
      <sz val="14"/>
      <name val="Arial"/>
      <family val="2"/>
    </font>
    <font>
      <b/>
      <i/>
      <sz val="11"/>
      <color theme="1"/>
      <name val="Arial"/>
      <family val="2"/>
    </font>
    <font>
      <b/>
      <sz val="9"/>
      <color rgb="FF000000"/>
      <name val="Arial"/>
      <family val="2"/>
    </font>
    <font>
      <b/>
      <sz val="10"/>
      <color rgb="FF000000"/>
      <name val="Arial"/>
      <family val="2"/>
    </font>
    <font>
      <sz val="9"/>
      <color rgb="FF000000"/>
      <name val="Arial"/>
      <family val="2"/>
    </font>
    <font>
      <sz val="10"/>
      <color rgb="FF000000"/>
      <name val="Arial"/>
      <family val="2"/>
    </font>
    <font>
      <vertAlign val="superscript"/>
      <sz val="10"/>
      <color rgb="FF000000"/>
      <name val="Arial"/>
      <family val="2"/>
    </font>
    <font>
      <vertAlign val="superscript"/>
      <sz val="11"/>
      <color theme="1"/>
      <name val="Arial"/>
      <family val="2"/>
    </font>
    <font>
      <vertAlign val="superscript"/>
      <sz val="11"/>
      <name val="Arial"/>
      <family val="2"/>
    </font>
    <font>
      <sz val="10"/>
      <name val="Arial"/>
      <family val="2"/>
    </font>
    <font>
      <b/>
      <sz val="10"/>
      <name val="Swis721 Lt BT"/>
      <family val="2"/>
    </font>
    <font>
      <sz val="8"/>
      <name val="Calibri"/>
      <family val="2"/>
      <scheme val="minor"/>
    </font>
    <font>
      <b/>
      <sz val="10"/>
      <name val="Arial"/>
      <family val="2"/>
    </font>
    <font>
      <b/>
      <sz val="11"/>
      <color theme="1"/>
      <name val="Calibri"/>
      <family val="2"/>
      <scheme val="minor"/>
    </font>
    <font>
      <b/>
      <sz val="10"/>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8CCE4"/>
        <bgColor rgb="FF000000"/>
      </patternFill>
    </fill>
    <fill>
      <patternFill patternType="solid">
        <fgColor theme="0"/>
        <bgColor rgb="FF000000"/>
      </patternFill>
    </fill>
    <fill>
      <patternFill patternType="solid">
        <fgColor theme="3" tint="0.79998168889431442"/>
        <bgColor indexed="64"/>
      </patternFill>
    </fill>
    <fill>
      <patternFill patternType="solid">
        <fgColor rgb="FFFFFFFF"/>
        <bgColor rgb="FFFFFFFF"/>
      </patternFill>
    </fill>
    <fill>
      <patternFill patternType="solid">
        <fgColor theme="0" tint="-0.249977111117893"/>
        <bgColor indexed="64"/>
      </patternFill>
    </fill>
    <fill>
      <patternFill patternType="solid">
        <fgColor theme="0" tint="-0.249977111117893"/>
        <bgColor rgb="FFFFFFFF"/>
      </patternFill>
    </fill>
    <fill>
      <patternFill patternType="solid">
        <fgColor theme="9"/>
        <bgColor indexed="64"/>
      </patternFill>
    </fill>
    <fill>
      <patternFill patternType="solid">
        <fgColor theme="9"/>
        <bgColor rgb="FF000000"/>
      </patternFill>
    </fill>
    <fill>
      <patternFill patternType="solid">
        <fgColor rgb="FF92D050"/>
        <bgColor indexed="64"/>
      </patternFill>
    </fill>
    <fill>
      <patternFill patternType="solid">
        <fgColor theme="7" tint="0.39997558519241921"/>
        <bgColor indexed="64"/>
      </patternFill>
    </fill>
    <fill>
      <patternFill patternType="solid">
        <fgColor rgb="FF92D05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6" fillId="0" borderId="0"/>
    <xf numFmtId="165" fontId="7" fillId="0" borderId="0" applyFont="0" applyFill="0" applyBorder="0" applyAlignment="0" applyProtection="0"/>
    <xf numFmtId="0" fontId="6" fillId="0" borderId="0"/>
    <xf numFmtId="0" fontId="26" fillId="0" borderId="0"/>
    <xf numFmtId="168" fontId="27" fillId="0" borderId="22">
      <alignment horizontal="left"/>
    </xf>
    <xf numFmtId="169" fontId="26"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7" fontId="2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cellStyleXfs>
  <cellXfs count="337">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4"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horizontal="left" vertical="center" wrapText="1"/>
    </xf>
    <xf numFmtId="0" fontId="5" fillId="6" borderId="1" xfId="0" applyFont="1" applyFill="1" applyBorder="1" applyAlignment="1">
      <alignment horizontal="center"/>
    </xf>
    <xf numFmtId="0" fontId="9" fillId="6" borderId="3" xfId="0" applyFont="1" applyFill="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center"/>
    </xf>
    <xf numFmtId="43" fontId="10" fillId="0" borderId="1" xfId="1" applyFont="1" applyFill="1" applyBorder="1" applyAlignment="1">
      <alignment horizontal="center" vertical="center"/>
    </xf>
    <xf numFmtId="0" fontId="5" fillId="6" borderId="2" xfId="0" applyFont="1" applyFill="1" applyBorder="1" applyAlignment="1">
      <alignment horizontal="center"/>
    </xf>
    <xf numFmtId="0" fontId="5" fillId="6" borderId="3"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4" fillId="7" borderId="1" xfId="0" applyFont="1" applyFill="1" applyBorder="1" applyAlignment="1">
      <alignment horizontal="center" vertical="center"/>
    </xf>
    <xf numFmtId="0" fontId="3" fillId="7" borderId="1" xfId="0" applyFont="1" applyFill="1" applyBorder="1" applyAlignment="1">
      <alignment horizontal="left" wrapText="1"/>
    </xf>
    <xf numFmtId="43" fontId="3" fillId="2" borderId="1" xfId="1"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xf>
    <xf numFmtId="0" fontId="4" fillId="2" borderId="1" xfId="0" applyFont="1" applyFill="1" applyBorder="1" applyAlignment="1">
      <alignment horizontal="right" vertical="center"/>
    </xf>
    <xf numFmtId="0" fontId="5" fillId="6" borderId="2" xfId="0" applyFont="1" applyFill="1" applyBorder="1" applyAlignment="1">
      <alignment horizontal="left" vertical="center"/>
    </xf>
    <xf numFmtId="0" fontId="9" fillId="6" borderId="2" xfId="0" applyFont="1" applyFill="1" applyBorder="1" applyAlignment="1">
      <alignment horizontal="left" vertical="center"/>
    </xf>
    <xf numFmtId="166" fontId="10" fillId="0" borderId="1" xfId="1" applyNumberFormat="1" applyFont="1" applyFill="1" applyBorder="1" applyAlignment="1">
      <alignment horizontal="center" vertical="center"/>
    </xf>
    <xf numFmtId="166" fontId="10" fillId="7" borderId="1" xfId="1" applyNumberFormat="1" applyFont="1" applyFill="1" applyBorder="1" applyAlignment="1">
      <alignment horizontal="center" vertical="center"/>
    </xf>
    <xf numFmtId="166" fontId="13" fillId="16" borderId="1" xfId="1" applyNumberFormat="1" applyFont="1" applyFill="1" applyBorder="1" applyAlignment="1">
      <alignment horizontal="center" vertical="center"/>
    </xf>
    <xf numFmtId="0" fontId="2" fillId="4" borderId="1" xfId="0" applyFont="1" applyFill="1" applyBorder="1" applyAlignment="1">
      <alignment horizontal="left" vertical="center"/>
    </xf>
    <xf numFmtId="166" fontId="3" fillId="2" borderId="1" xfId="1" applyNumberFormat="1" applyFont="1" applyFill="1" applyBorder="1" applyAlignment="1">
      <alignment horizontal="right" vertical="center"/>
    </xf>
    <xf numFmtId="0" fontId="2" fillId="8" borderId="1" xfId="0" applyFont="1" applyFill="1" applyBorder="1" applyAlignment="1">
      <alignment horizontal="center" vertical="center"/>
    </xf>
    <xf numFmtId="166" fontId="2" fillId="15" borderId="1" xfId="0" applyNumberFormat="1" applyFont="1" applyFill="1" applyBorder="1" applyAlignment="1">
      <alignment horizontal="right"/>
    </xf>
    <xf numFmtId="166" fontId="3" fillId="2" borderId="1" xfId="0" applyNumberFormat="1" applyFont="1" applyFill="1" applyBorder="1" applyAlignment="1">
      <alignment horizontal="right" vertical="center"/>
    </xf>
    <xf numFmtId="166" fontId="15" fillId="14" borderId="1" xfId="0" applyNumberFormat="1" applyFont="1" applyFill="1" applyBorder="1" applyAlignment="1">
      <alignment horizontal="right"/>
    </xf>
    <xf numFmtId="166" fontId="15" fillId="14" borderId="1" xfId="0" applyNumberFormat="1" applyFont="1" applyFill="1" applyBorder="1" applyAlignment="1">
      <alignment horizontal="right" vertical="center"/>
    </xf>
    <xf numFmtId="0" fontId="9" fillId="5" borderId="1" xfId="0" applyFont="1" applyFill="1" applyBorder="1" applyAlignment="1">
      <alignment horizontal="center" vertical="center"/>
    </xf>
    <xf numFmtId="0" fontId="9" fillId="5" borderId="1" xfId="0" applyFont="1" applyFill="1" applyBorder="1" applyAlignment="1">
      <alignment horizontal="left"/>
    </xf>
    <xf numFmtId="0" fontId="4" fillId="5" borderId="1" xfId="0" applyFont="1" applyFill="1" applyBorder="1" applyAlignment="1">
      <alignment horizontal="center" vertical="center"/>
    </xf>
    <xf numFmtId="2" fontId="4" fillId="5" borderId="2" xfId="0" applyNumberFormat="1" applyFont="1" applyFill="1" applyBorder="1" applyAlignment="1">
      <alignment horizontal="right" vertical="center"/>
    </xf>
    <xf numFmtId="3" fontId="4" fillId="5" borderId="1" xfId="0" applyNumberFormat="1" applyFont="1" applyFill="1" applyBorder="1" applyAlignment="1">
      <alignment horizontal="right" vertical="center"/>
    </xf>
    <xf numFmtId="0" fontId="4" fillId="0" borderId="1" xfId="0" applyFont="1" applyBorder="1" applyAlignment="1">
      <alignment horizontal="left"/>
    </xf>
    <xf numFmtId="0" fontId="4" fillId="0" borderId="1" xfId="0" applyFont="1" applyBorder="1" applyAlignment="1">
      <alignment horizontal="center" vertical="center"/>
    </xf>
    <xf numFmtId="2" fontId="4" fillId="0" borderId="2"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0" xfId="0" applyFont="1"/>
    <xf numFmtId="3" fontId="4" fillId="0" borderId="2" xfId="0" applyNumberFormat="1" applyFont="1" applyBorder="1" applyAlignment="1">
      <alignment horizontal="right" vertical="center"/>
    </xf>
    <xf numFmtId="0" fontId="4" fillId="0" borderId="1" xfId="0" applyFont="1" applyBorder="1" applyAlignment="1">
      <alignment horizontal="left" wrapText="1"/>
    </xf>
    <xf numFmtId="0" fontId="4" fillId="0" borderId="1" xfId="0" applyFont="1" applyBorder="1" applyAlignment="1">
      <alignment horizontal="right"/>
    </xf>
    <xf numFmtId="4" fontId="4" fillId="5" borderId="2" xfId="0" applyNumberFormat="1" applyFont="1" applyFill="1" applyBorder="1" applyAlignment="1">
      <alignment horizontal="right" vertical="center"/>
    </xf>
    <xf numFmtId="0" fontId="4" fillId="0" borderId="3" xfId="0" applyFont="1" applyBorder="1" applyAlignment="1">
      <alignment horizontal="left"/>
    </xf>
    <xf numFmtId="0" fontId="9" fillId="5" borderId="1" xfId="0" applyFont="1" applyFill="1" applyBorder="1" applyAlignment="1">
      <alignment horizontal="left" vertical="center"/>
    </xf>
    <xf numFmtId="3" fontId="4" fillId="0" borderId="1" xfId="4" applyNumberFormat="1" applyFont="1" applyBorder="1" applyAlignment="1">
      <alignment horizontal="right" vertical="center"/>
    </xf>
    <xf numFmtId="0" fontId="2" fillId="4" borderId="1" xfId="0" applyFont="1" applyFill="1" applyBorder="1" applyAlignment="1">
      <alignment horizontal="right" vertical="center"/>
    </xf>
    <xf numFmtId="0" fontId="9" fillId="5" borderId="1" xfId="0" applyFont="1" applyFill="1" applyBorder="1" applyAlignment="1">
      <alignment horizontal="right" vertical="center"/>
    </xf>
    <xf numFmtId="3" fontId="9" fillId="15" borderId="1" xfId="0" applyNumberFormat="1" applyFont="1" applyFill="1" applyBorder="1" applyAlignment="1">
      <alignment horizontal="right" vertical="center"/>
    </xf>
    <xf numFmtId="3" fontId="17" fillId="14" borderId="1" xfId="0" applyNumberFormat="1" applyFont="1" applyFill="1" applyBorder="1" applyAlignment="1">
      <alignment horizontal="right" vertical="center"/>
    </xf>
    <xf numFmtId="0" fontId="4" fillId="0" borderId="1" xfId="0" applyFont="1" applyBorder="1" applyAlignment="1">
      <alignment horizontal="center"/>
    </xf>
    <xf numFmtId="0" fontId="2" fillId="2" borderId="5" xfId="0" applyFont="1" applyFill="1" applyBorder="1" applyAlignment="1">
      <alignment horizontal="center" vertical="center"/>
    </xf>
    <xf numFmtId="166" fontId="15" fillId="2" borderId="4" xfId="0" applyNumberFormat="1" applyFont="1" applyFill="1" applyBorder="1" applyAlignment="1">
      <alignment horizontal="righ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166" fontId="15" fillId="2" borderId="4" xfId="0" applyNumberFormat="1" applyFont="1" applyFill="1" applyBorder="1" applyAlignment="1">
      <alignment horizontal="right"/>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166" fontId="16" fillId="2" borderId="3" xfId="0" applyNumberFormat="1" applyFont="1" applyFill="1" applyBorder="1" applyAlignment="1">
      <alignment horizontal="center" vertical="center" wrapText="1"/>
    </xf>
    <xf numFmtId="0" fontId="3" fillId="0" borderId="0" xfId="0" applyFont="1"/>
    <xf numFmtId="0" fontId="2" fillId="10" borderId="1" xfId="0" applyFont="1" applyFill="1" applyBorder="1" applyAlignment="1">
      <alignment horizontal="center"/>
    </xf>
    <xf numFmtId="0" fontId="2" fillId="10" borderId="1" xfId="0" applyFont="1" applyFill="1" applyBorder="1" applyAlignment="1">
      <alignment horizontal="left" vertical="center"/>
    </xf>
    <xf numFmtId="0" fontId="2" fillId="10" borderId="1" xfId="0" applyFont="1" applyFill="1" applyBorder="1" applyAlignment="1">
      <alignment horizontal="center" vertical="center"/>
    </xf>
    <xf numFmtId="43" fontId="2" fillId="10" borderId="1" xfId="1" applyFont="1" applyFill="1" applyBorder="1" applyAlignment="1">
      <alignment horizontal="center" vertical="center"/>
    </xf>
    <xf numFmtId="166" fontId="2" fillId="10" borderId="1" xfId="1" applyNumberFormat="1" applyFont="1" applyFill="1" applyBorder="1" applyAlignment="1">
      <alignment horizontal="center" vertical="center"/>
    </xf>
    <xf numFmtId="0" fontId="3" fillId="0" borderId="0" xfId="0" applyFont="1" applyAlignment="1">
      <alignment vertical="center"/>
    </xf>
    <xf numFmtId="0" fontId="3" fillId="0" borderId="14" xfId="0" applyFont="1" applyBorder="1" applyAlignment="1">
      <alignment horizontal="center"/>
    </xf>
    <xf numFmtId="166" fontId="3" fillId="0" borderId="0" xfId="0" applyNumberFormat="1" applyFont="1" applyAlignment="1">
      <alignment vertical="center"/>
    </xf>
    <xf numFmtId="0" fontId="9" fillId="6" borderId="4" xfId="0" applyFont="1" applyFill="1" applyBorder="1" applyAlignment="1">
      <alignment horizontal="center" vertical="center"/>
    </xf>
    <xf numFmtId="166" fontId="10" fillId="6" borderId="1" xfId="1" applyNumberFormat="1" applyFont="1" applyFill="1" applyBorder="1" applyAlignment="1">
      <alignment horizontal="center" vertical="center"/>
    </xf>
    <xf numFmtId="0" fontId="10" fillId="0" borderId="7" xfId="0" applyFont="1" applyBorder="1" applyAlignment="1">
      <alignment horizontal="center"/>
    </xf>
    <xf numFmtId="0" fontId="10" fillId="0" borderId="7" xfId="0" applyFont="1" applyBorder="1" applyAlignment="1">
      <alignment horizontal="left" vertical="center"/>
    </xf>
    <xf numFmtId="0" fontId="10" fillId="0" borderId="7" xfId="0" applyFont="1" applyBorder="1" applyAlignment="1">
      <alignment horizontal="center" vertical="center"/>
    </xf>
    <xf numFmtId="166" fontId="10" fillId="0" borderId="7" xfId="1" applyNumberFormat="1" applyFont="1" applyFill="1" applyBorder="1" applyAlignment="1">
      <alignment horizontal="center" vertical="center"/>
    </xf>
    <xf numFmtId="0" fontId="2" fillId="15" borderId="1" xfId="0" applyFont="1" applyFill="1" applyBorder="1" applyAlignment="1">
      <alignment horizontal="center" vertical="center"/>
    </xf>
    <xf numFmtId="166" fontId="2" fillId="15" borderId="1" xfId="0" applyNumberFormat="1" applyFont="1" applyFill="1" applyBorder="1" applyAlignment="1">
      <alignment horizontal="center" vertical="center"/>
    </xf>
    <xf numFmtId="0" fontId="5" fillId="6" borderId="8" xfId="0" applyFont="1" applyFill="1" applyBorder="1" applyAlignment="1">
      <alignment horizontal="center"/>
    </xf>
    <xf numFmtId="0" fontId="5" fillId="6" borderId="5" xfId="0" applyFont="1" applyFill="1" applyBorder="1" applyAlignment="1">
      <alignment horizontal="left" vertical="center"/>
    </xf>
    <xf numFmtId="0" fontId="5" fillId="6" borderId="12" xfId="0" applyFont="1" applyFill="1" applyBorder="1" applyAlignment="1">
      <alignment horizontal="center" vertical="center"/>
    </xf>
    <xf numFmtId="0" fontId="5" fillId="6" borderId="15" xfId="0" applyFont="1" applyFill="1" applyBorder="1" applyAlignment="1">
      <alignment horizontal="center" vertical="center"/>
    </xf>
    <xf numFmtId="166" fontId="10" fillId="6" borderId="8" xfId="1" applyNumberFormat="1" applyFont="1" applyFill="1" applyBorder="1" applyAlignment="1">
      <alignment horizontal="center" vertical="center"/>
    </xf>
    <xf numFmtId="166" fontId="5" fillId="6" borderId="4"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43" fontId="3" fillId="0" borderId="1" xfId="1" applyFont="1" applyFill="1" applyBorder="1" applyAlignment="1">
      <alignment horizontal="center" vertical="center"/>
    </xf>
    <xf numFmtId="0" fontId="3" fillId="15" borderId="1" xfId="0" applyFont="1" applyFill="1" applyBorder="1" applyAlignment="1">
      <alignment horizontal="center"/>
    </xf>
    <xf numFmtId="166" fontId="2" fillId="15" borderId="1" xfId="1" applyNumberFormat="1"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166" fontId="3" fillId="0" borderId="1" xfId="1" applyNumberFormat="1" applyFont="1" applyFill="1" applyBorder="1" applyAlignment="1">
      <alignment horizontal="center"/>
    </xf>
    <xf numFmtId="166" fontId="3" fillId="0" borderId="1" xfId="1" applyNumberFormat="1" applyFont="1" applyBorder="1" applyAlignment="1">
      <alignment horizontal="center"/>
    </xf>
    <xf numFmtId="0" fontId="2" fillId="15" borderId="1" xfId="0" applyFont="1" applyFill="1" applyBorder="1" applyAlignment="1">
      <alignment horizontal="center"/>
    </xf>
    <xf numFmtId="43" fontId="3" fillId="0" borderId="1" xfId="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vertical="center"/>
    </xf>
    <xf numFmtId="166" fontId="3" fillId="0" borderId="1" xfId="1" applyNumberFormat="1" applyFont="1" applyBorder="1" applyAlignment="1">
      <alignment horizontal="center" vertical="center"/>
    </xf>
    <xf numFmtId="0" fontId="3" fillId="2" borderId="1" xfId="0" applyFont="1" applyFill="1" applyBorder="1" applyAlignment="1">
      <alignment horizontal="center"/>
    </xf>
    <xf numFmtId="2" fontId="3" fillId="2" borderId="1" xfId="0" applyNumberFormat="1" applyFont="1" applyFill="1" applyBorder="1" applyAlignment="1">
      <alignment horizontal="right" vertical="center"/>
    </xf>
    <xf numFmtId="166" fontId="3" fillId="2" borderId="1" xfId="1" applyNumberFormat="1" applyFont="1" applyFill="1" applyBorder="1" applyAlignment="1">
      <alignment horizontal="center"/>
    </xf>
    <xf numFmtId="166" fontId="17" fillId="14" borderId="1" xfId="1" applyNumberFormat="1"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vertical="center"/>
    </xf>
    <xf numFmtId="166" fontId="2" fillId="0" borderId="0" xfId="1" applyNumberFormat="1" applyFont="1" applyFill="1" applyBorder="1" applyAlignment="1">
      <alignment horizontal="center"/>
    </xf>
    <xf numFmtId="0" fontId="21" fillId="9" borderId="17" xfId="2" applyFont="1" applyFill="1" applyBorder="1" applyAlignment="1">
      <alignment horizontal="center" vertical="center"/>
    </xf>
    <xf numFmtId="0" fontId="10" fillId="9" borderId="11" xfId="2" applyFont="1" applyFill="1" applyBorder="1" applyAlignment="1">
      <alignment vertical="center"/>
    </xf>
    <xf numFmtId="0" fontId="22" fillId="9" borderId="11" xfId="2" applyFont="1" applyFill="1" applyBorder="1" applyAlignment="1">
      <alignment horizontal="center" vertical="center"/>
    </xf>
    <xf numFmtId="165" fontId="10" fillId="9" borderId="11" xfId="3" applyFont="1" applyFill="1" applyBorder="1" applyAlignment="1">
      <alignment horizontal="center" vertical="center"/>
    </xf>
    <xf numFmtId="3" fontId="10" fillId="9" borderId="11" xfId="2" applyNumberFormat="1" applyFont="1" applyFill="1" applyBorder="1" applyAlignment="1">
      <alignment horizontal="right" vertical="center"/>
    </xf>
    <xf numFmtId="166" fontId="10" fillId="9" borderId="11" xfId="3" applyNumberFormat="1" applyFont="1" applyFill="1" applyBorder="1" applyAlignment="1">
      <alignment vertical="center"/>
    </xf>
    <xf numFmtId="0" fontId="10" fillId="9" borderId="9" xfId="2" applyFont="1" applyFill="1" applyBorder="1" applyAlignment="1">
      <alignment vertical="center"/>
    </xf>
    <xf numFmtId="0" fontId="22" fillId="9" borderId="9" xfId="2" applyFont="1" applyFill="1" applyBorder="1" applyAlignment="1">
      <alignment horizontal="center" vertical="center"/>
    </xf>
    <xf numFmtId="165" fontId="10" fillId="9" borderId="9" xfId="3" applyFont="1" applyFill="1" applyBorder="1" applyAlignment="1">
      <alignment horizontal="center" vertical="center"/>
    </xf>
    <xf numFmtId="3" fontId="10" fillId="9" borderId="9" xfId="2" applyNumberFormat="1" applyFont="1" applyFill="1" applyBorder="1" applyAlignment="1">
      <alignment horizontal="right" vertical="center"/>
    </xf>
    <xf numFmtId="166" fontId="10" fillId="9" borderId="9" xfId="3" applyNumberFormat="1" applyFont="1" applyFill="1" applyBorder="1" applyAlignment="1">
      <alignment vertical="center"/>
    </xf>
    <xf numFmtId="3" fontId="10" fillId="9" borderId="9" xfId="3" applyNumberFormat="1" applyFont="1" applyFill="1" applyBorder="1" applyAlignment="1">
      <alignment horizontal="right" vertical="center"/>
    </xf>
    <xf numFmtId="0" fontId="10" fillId="9" borderId="18" xfId="2" applyFont="1" applyFill="1" applyBorder="1" applyAlignment="1">
      <alignment vertical="center"/>
    </xf>
    <xf numFmtId="0" fontId="22" fillId="9" borderId="18" xfId="2" applyFont="1" applyFill="1" applyBorder="1" applyAlignment="1">
      <alignment horizontal="center" vertical="center"/>
    </xf>
    <xf numFmtId="165" fontId="10" fillId="9" borderId="18" xfId="3" applyFont="1" applyFill="1" applyBorder="1" applyAlignment="1">
      <alignment horizontal="center" vertical="center"/>
    </xf>
    <xf numFmtId="3" fontId="10" fillId="9" borderId="18" xfId="3" applyNumberFormat="1" applyFont="1" applyFill="1" applyBorder="1" applyAlignment="1">
      <alignment horizontal="right" vertical="center"/>
    </xf>
    <xf numFmtId="166" fontId="10" fillId="9" borderId="18" xfId="3" applyNumberFormat="1" applyFont="1" applyFill="1" applyBorder="1" applyAlignment="1">
      <alignment vertical="center"/>
    </xf>
    <xf numFmtId="3" fontId="10" fillId="9" borderId="19" xfId="3" applyNumberFormat="1" applyFont="1" applyFill="1" applyBorder="1" applyAlignment="1">
      <alignment horizontal="right" vertical="center"/>
    </xf>
    <xf numFmtId="3" fontId="10" fillId="9" borderId="10" xfId="3" applyNumberFormat="1" applyFont="1" applyFill="1" applyBorder="1" applyAlignment="1">
      <alignment horizontal="right" vertical="center"/>
    </xf>
    <xf numFmtId="0" fontId="22" fillId="9" borderId="21" xfId="2" applyFont="1" applyFill="1" applyBorder="1" applyAlignment="1">
      <alignment horizontal="center" vertical="center"/>
    </xf>
    <xf numFmtId="165" fontId="10" fillId="9" borderId="21" xfId="3" applyFont="1" applyFill="1" applyBorder="1" applyAlignment="1">
      <alignment horizontal="center" vertical="center"/>
    </xf>
    <xf numFmtId="3" fontId="10" fillId="9" borderId="20" xfId="3" applyNumberFormat="1" applyFont="1" applyFill="1" applyBorder="1" applyAlignment="1">
      <alignment horizontal="right" vertical="center"/>
    </xf>
    <xf numFmtId="166" fontId="10" fillId="9" borderId="21" xfId="3" applyNumberFormat="1" applyFont="1" applyFill="1" applyBorder="1" applyAlignment="1">
      <alignment vertical="center"/>
    </xf>
    <xf numFmtId="0" fontId="10" fillId="9" borderId="18" xfId="2" applyFont="1" applyFill="1" applyBorder="1" applyAlignment="1">
      <alignment vertical="center" wrapText="1"/>
    </xf>
    <xf numFmtId="0" fontId="20" fillId="9" borderId="18" xfId="2" applyFont="1" applyFill="1" applyBorder="1" applyAlignment="1">
      <alignment horizontal="center" vertical="center"/>
    </xf>
    <xf numFmtId="0" fontId="5" fillId="9" borderId="11" xfId="2" applyFont="1" applyFill="1" applyBorder="1" applyAlignment="1">
      <alignment vertical="center" wrapText="1"/>
    </xf>
    <xf numFmtId="0" fontId="20" fillId="9" borderId="11" xfId="2" applyFont="1" applyFill="1" applyBorder="1" applyAlignment="1">
      <alignment horizontal="center" vertical="center"/>
    </xf>
    <xf numFmtId="166" fontId="10" fillId="0" borderId="11" xfId="3" applyNumberFormat="1" applyFont="1" applyFill="1" applyBorder="1" applyAlignment="1">
      <alignment vertical="center"/>
    </xf>
    <xf numFmtId="166" fontId="10" fillId="0" borderId="18" xfId="3" applyNumberFormat="1" applyFont="1" applyFill="1" applyBorder="1" applyAlignment="1">
      <alignment vertical="center"/>
    </xf>
    <xf numFmtId="0" fontId="21" fillId="0" borderId="17" xfId="2" applyFont="1" applyBorder="1" applyAlignment="1">
      <alignment horizontal="center" vertical="center"/>
    </xf>
    <xf numFmtId="0" fontId="10" fillId="9" borderId="11" xfId="2" applyFont="1" applyFill="1" applyBorder="1" applyAlignment="1">
      <alignment vertical="center" wrapText="1"/>
    </xf>
    <xf numFmtId="166" fontId="13" fillId="16" borderId="1" xfId="0" applyNumberFormat="1" applyFont="1" applyFill="1" applyBorder="1" applyAlignment="1">
      <alignment horizontal="righ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6" fontId="11" fillId="0" borderId="3" xfId="0" applyNumberFormat="1" applyFont="1" applyBorder="1" applyAlignment="1">
      <alignment horizontal="center" vertical="center" wrapText="1"/>
    </xf>
    <xf numFmtId="0" fontId="5" fillId="6"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2" fontId="3" fillId="0" borderId="8" xfId="0" applyNumberFormat="1" applyFont="1" applyBorder="1" applyAlignment="1">
      <alignment horizontal="center" vertical="center" wrapText="1"/>
    </xf>
    <xf numFmtId="166" fontId="3" fillId="0" borderId="8" xfId="1"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3" fillId="15" borderId="1"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3" fillId="15" borderId="7" xfId="0" applyFont="1" applyFill="1" applyBorder="1" applyAlignment="1">
      <alignment horizontal="center" vertical="center" wrapText="1"/>
    </xf>
    <xf numFmtId="0" fontId="3" fillId="15" borderId="7" xfId="0" applyFont="1" applyFill="1" applyBorder="1" applyAlignment="1">
      <alignment vertical="center" wrapText="1"/>
    </xf>
    <xf numFmtId="166" fontId="2" fillId="15" borderId="7" xfId="1" applyNumberFormat="1" applyFont="1" applyFill="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5" fillId="15" borderId="1" xfId="0" applyFont="1" applyFill="1" applyBorder="1" applyAlignment="1">
      <alignment horizontal="center" vertical="center" wrapText="1"/>
    </xf>
    <xf numFmtId="0" fontId="3" fillId="15" borderId="1" xfId="0" applyFont="1" applyFill="1" applyBorder="1" applyAlignment="1">
      <alignment vertical="center" wrapText="1"/>
    </xf>
    <xf numFmtId="166" fontId="2" fillId="15" borderId="1" xfId="1" applyNumberFormat="1" applyFont="1" applyFill="1" applyBorder="1" applyAlignment="1">
      <alignment horizontal="center" vertical="center"/>
    </xf>
    <xf numFmtId="0" fontId="2" fillId="15" borderId="1" xfId="0" applyFont="1" applyFill="1" applyBorder="1" applyAlignment="1">
      <alignment horizontal="center" vertical="center" wrapText="1"/>
    </xf>
    <xf numFmtId="0" fontId="2" fillId="15" borderId="1" xfId="0" applyFont="1" applyFill="1" applyBorder="1" applyAlignment="1">
      <alignment horizontal="justify" vertical="center" wrapText="1"/>
    </xf>
    <xf numFmtId="0" fontId="5" fillId="15" borderId="1" xfId="0" applyFont="1" applyFill="1" applyBorder="1" applyAlignment="1">
      <alignment horizontal="justify" vertical="center" wrapText="1"/>
    </xf>
    <xf numFmtId="166" fontId="15" fillId="14" borderId="1" xfId="0" applyNumberFormat="1" applyFont="1" applyFill="1" applyBorder="1" applyAlignment="1">
      <alignment horizontal="righ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6" fontId="2" fillId="15" borderId="1" xfId="1" applyNumberFormat="1" applyFont="1" applyFill="1" applyBorder="1" applyAlignment="1">
      <alignment horizontal="right"/>
    </xf>
    <xf numFmtId="166" fontId="3" fillId="0" borderId="1" xfId="1" applyNumberFormat="1" applyFont="1" applyBorder="1" applyAlignment="1">
      <alignment horizontal="right" vertical="center"/>
    </xf>
    <xf numFmtId="166" fontId="3" fillId="2" borderId="1" xfId="1" applyNumberFormat="1" applyFont="1" applyFill="1" applyBorder="1" applyAlignment="1">
      <alignment horizontal="right"/>
    </xf>
    <xf numFmtId="0" fontId="3" fillId="0" borderId="1" xfId="0" applyFont="1" applyBorder="1" applyAlignment="1">
      <alignment vertical="center" wrapText="1"/>
    </xf>
    <xf numFmtId="0" fontId="4" fillId="0" borderId="1" xfId="0" applyFont="1" applyBorder="1" applyAlignment="1">
      <alignment horizontal="left" vertical="center" wrapText="1"/>
    </xf>
    <xf numFmtId="166" fontId="3" fillId="0" borderId="0" xfId="0" applyNumberFormat="1" applyFont="1" applyAlignment="1">
      <alignment horizontal="right"/>
    </xf>
    <xf numFmtId="0" fontId="3" fillId="2" borderId="1" xfId="0" applyFont="1" applyFill="1" applyBorder="1" applyAlignment="1">
      <alignment vertical="center" wrapText="1"/>
    </xf>
    <xf numFmtId="164" fontId="3" fillId="0" borderId="0" xfId="0" applyNumberFormat="1" applyFont="1"/>
    <xf numFmtId="0" fontId="3" fillId="2" borderId="0" xfId="0" applyFont="1" applyFill="1" applyAlignment="1">
      <alignment horizontal="right" vertical="center"/>
    </xf>
    <xf numFmtId="2" fontId="4"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166" fontId="2" fillId="15" borderId="1" xfId="1" applyNumberFormat="1" applyFont="1" applyFill="1" applyBorder="1" applyAlignment="1">
      <alignment horizontal="right" vertical="center"/>
    </xf>
    <xf numFmtId="0" fontId="5" fillId="3" borderId="1" xfId="0" applyFont="1" applyFill="1" applyBorder="1" applyAlignment="1">
      <alignment horizontal="center" vertical="center" wrapText="1"/>
    </xf>
    <xf numFmtId="2" fontId="3" fillId="0" borderId="1" xfId="0" applyNumberFormat="1" applyFont="1" applyBorder="1" applyAlignment="1">
      <alignment horizontal="right" vertical="center" wrapText="1"/>
    </xf>
    <xf numFmtId="0" fontId="5"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wrapText="1"/>
    </xf>
    <xf numFmtId="166" fontId="5" fillId="3" borderId="1" xfId="0" applyNumberFormat="1" applyFont="1" applyFill="1" applyBorder="1" applyAlignment="1">
      <alignment horizontal="right" vertical="center" wrapText="1"/>
    </xf>
    <xf numFmtId="0" fontId="4" fillId="0" borderId="1" xfId="0" applyFont="1" applyBorder="1" applyAlignment="1">
      <alignment horizontal="right"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right" vertical="center" wrapText="1"/>
    </xf>
    <xf numFmtId="0" fontId="5" fillId="2" borderId="3" xfId="0" applyFont="1" applyFill="1" applyBorder="1" applyAlignment="1">
      <alignment horizontal="right" vertical="center" wrapText="1"/>
    </xf>
    <xf numFmtId="166" fontId="2" fillId="2" borderId="4" xfId="0" applyNumberFormat="1" applyFont="1" applyFill="1" applyBorder="1" applyAlignment="1">
      <alignment horizontal="right" vertical="center" wrapText="1"/>
    </xf>
    <xf numFmtId="0" fontId="3" fillId="0" borderId="0" xfId="0" applyFont="1" applyAlignment="1">
      <alignment horizontal="right"/>
    </xf>
    <xf numFmtId="0" fontId="4" fillId="5" borderId="1" xfId="0" applyFont="1" applyFill="1" applyBorder="1" applyAlignment="1">
      <alignment horizontal="right" vertical="center"/>
    </xf>
    <xf numFmtId="0" fontId="4" fillId="5" borderId="1" xfId="0" applyFont="1" applyFill="1" applyBorder="1" applyAlignment="1">
      <alignment horizontal="left"/>
    </xf>
    <xf numFmtId="0" fontId="9" fillId="15" borderId="1" xfId="0" applyFont="1" applyFill="1" applyBorder="1" applyAlignment="1">
      <alignment horizontal="right"/>
    </xf>
    <xf numFmtId="0" fontId="4" fillId="0" borderId="4" xfId="0" applyFont="1" applyBorder="1" applyAlignment="1">
      <alignment horizontal="left" vertical="center"/>
    </xf>
    <xf numFmtId="3" fontId="17" fillId="14" borderId="1" xfId="2" applyNumberFormat="1" applyFont="1" applyFill="1" applyBorder="1"/>
    <xf numFmtId="0" fontId="3" fillId="9" borderId="17" xfId="0" applyFont="1" applyFill="1" applyBorder="1" applyAlignment="1">
      <alignment horizontal="center"/>
    </xf>
    <xf numFmtId="43" fontId="10" fillId="2" borderId="1" xfId="1" applyFont="1" applyFill="1" applyBorder="1" applyAlignment="1">
      <alignment horizontal="center" vertical="center"/>
    </xf>
    <xf numFmtId="43" fontId="10" fillId="2" borderId="7" xfId="1" applyFont="1" applyFill="1" applyBorder="1" applyAlignment="1">
      <alignment horizontal="center" vertical="center"/>
    </xf>
    <xf numFmtId="0" fontId="5" fillId="11" borderId="21" xfId="2" applyFont="1" applyFill="1" applyBorder="1" applyAlignment="1">
      <alignment horizontal="left" wrapText="1"/>
    </xf>
    <xf numFmtId="0" fontId="20" fillId="11" borderId="21" xfId="2" applyFont="1" applyFill="1" applyBorder="1" applyAlignment="1">
      <alignment horizontal="center"/>
    </xf>
    <xf numFmtId="3" fontId="5" fillId="11" borderId="21" xfId="3" applyNumberFormat="1" applyFont="1" applyFill="1" applyBorder="1" applyAlignment="1">
      <alignment horizontal="center"/>
    </xf>
    <xf numFmtId="166" fontId="5" fillId="11" borderId="21" xfId="3" applyNumberFormat="1" applyFont="1" applyFill="1" applyBorder="1" applyAlignment="1">
      <alignment horizontal="center"/>
    </xf>
    <xf numFmtId="0" fontId="19" fillId="11" borderId="16" xfId="2" applyFont="1" applyFill="1" applyBorder="1" applyAlignment="1">
      <alignment horizontal="center" wrapText="1"/>
    </xf>
    <xf numFmtId="165" fontId="5" fillId="11" borderId="21" xfId="3" applyFont="1" applyFill="1" applyBorder="1" applyAlignment="1">
      <alignment horizontal="right" wrapText="1"/>
    </xf>
    <xf numFmtId="0" fontId="5" fillId="7" borderId="2" xfId="0" applyFont="1" applyFill="1" applyBorder="1" applyAlignment="1">
      <alignment horizontal="center"/>
    </xf>
    <xf numFmtId="0" fontId="10" fillId="9" borderId="21" xfId="2" applyFont="1" applyFill="1" applyBorder="1" applyAlignment="1">
      <alignment vertical="center" wrapText="1"/>
    </xf>
    <xf numFmtId="0" fontId="14" fillId="2" borderId="14" xfId="0" applyFont="1" applyFill="1" applyBorder="1" applyAlignment="1">
      <alignment horizontal="center" vertical="center"/>
    </xf>
    <xf numFmtId="0" fontId="14" fillId="2" borderId="0" xfId="0" applyFont="1" applyFill="1" applyAlignment="1">
      <alignment horizontal="center" vertical="center"/>
    </xf>
    <xf numFmtId="166" fontId="17" fillId="2" borderId="0" xfId="1" applyNumberFormat="1" applyFont="1" applyFill="1" applyBorder="1" applyAlignment="1">
      <alignment horizontal="center"/>
    </xf>
    <xf numFmtId="0" fontId="0" fillId="0" borderId="1" xfId="0" applyBorder="1"/>
    <xf numFmtId="0" fontId="29" fillId="0" borderId="1" xfId="0" applyFont="1" applyBorder="1" applyAlignment="1">
      <alignment vertical="center"/>
    </xf>
    <xf numFmtId="43" fontId="0" fillId="0" borderId="1" xfId="1" applyFont="1" applyBorder="1" applyAlignment="1">
      <alignment horizontal="center" vertical="center"/>
    </xf>
    <xf numFmtId="43" fontId="0" fillId="0" borderId="1" xfId="1" applyFont="1" applyBorder="1" applyAlignment="1">
      <alignment vertical="center"/>
    </xf>
    <xf numFmtId="0" fontId="6" fillId="0" borderId="1" xfId="0" applyFont="1" applyBorder="1" applyAlignment="1">
      <alignment vertical="center" wrapText="1"/>
    </xf>
    <xf numFmtId="0" fontId="30" fillId="0" borderId="4" xfId="0" applyFont="1" applyBorder="1" applyAlignment="1">
      <alignment horizontal="left" vertical="center"/>
    </xf>
    <xf numFmtId="0" fontId="30" fillId="0" borderId="1" xfId="0" applyFont="1" applyBorder="1" applyAlignment="1">
      <alignment vertical="center"/>
    </xf>
    <xf numFmtId="43" fontId="0" fillId="0" borderId="1" xfId="1" applyFont="1" applyBorder="1"/>
    <xf numFmtId="0" fontId="18" fillId="15" borderId="1" xfId="0" applyFont="1" applyFill="1" applyBorder="1" applyAlignment="1">
      <alignment vertical="center"/>
    </xf>
    <xf numFmtId="0" fontId="2" fillId="4" borderId="1" xfId="0" applyFont="1" applyFill="1" applyBorder="1" applyAlignment="1">
      <alignment horizontal="center" vertical="center" wrapText="1"/>
    </xf>
    <xf numFmtId="166" fontId="2" fillId="4" borderId="1" xfId="0" applyNumberFormat="1" applyFont="1" applyFill="1" applyBorder="1" applyAlignment="1">
      <alignment horizontal="right" vertical="center" wrapText="1"/>
    </xf>
    <xf numFmtId="43" fontId="2" fillId="10" borderId="1" xfId="1" applyFont="1" applyFill="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29" fillId="0" borderId="0" xfId="0" applyFont="1" applyAlignment="1">
      <alignment horizontal="center" wrapText="1"/>
    </xf>
    <xf numFmtId="0" fontId="29" fillId="0" borderId="12" xfId="0" applyFont="1" applyBorder="1" applyAlignment="1">
      <alignment horizontal="center" wrapText="1"/>
    </xf>
    <xf numFmtId="0" fontId="2" fillId="15" borderId="2" xfId="0" applyFont="1" applyFill="1" applyBorder="1" applyAlignment="1">
      <alignment horizontal="center"/>
    </xf>
    <xf numFmtId="0" fontId="2" fillId="15" borderId="3" xfId="0" applyFont="1" applyFill="1" applyBorder="1" applyAlignment="1">
      <alignment horizontal="center"/>
    </xf>
    <xf numFmtId="0" fontId="2" fillId="15" borderId="4" xfId="0" applyFont="1" applyFill="1" applyBorder="1" applyAlignment="1">
      <alignment horizontal="center"/>
    </xf>
    <xf numFmtId="0" fontId="5" fillId="15" borderId="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16" fillId="14" borderId="2" xfId="0" applyFont="1" applyFill="1" applyBorder="1" applyAlignment="1">
      <alignment horizontal="center"/>
    </xf>
    <xf numFmtId="0" fontId="16" fillId="14" borderId="3" xfId="0" applyFont="1" applyFill="1" applyBorder="1" applyAlignment="1">
      <alignment horizontal="center"/>
    </xf>
    <xf numFmtId="0" fontId="16" fillId="14" borderId="4" xfId="0" applyFont="1" applyFill="1" applyBorder="1" applyAlignment="1">
      <alignment horizontal="center"/>
    </xf>
    <xf numFmtId="0" fontId="2" fillId="14" borderId="5" xfId="0" applyFont="1" applyFill="1" applyBorder="1" applyAlignment="1">
      <alignment horizontal="center" vertical="center"/>
    </xf>
    <xf numFmtId="0" fontId="2" fillId="14" borderId="3" xfId="0" applyFont="1" applyFill="1" applyBorder="1" applyAlignment="1">
      <alignment horizontal="center" vertical="center"/>
    </xf>
    <xf numFmtId="0" fontId="14" fillId="14" borderId="2" xfId="0" applyFont="1" applyFill="1" applyBorder="1" applyAlignment="1">
      <alignment horizontal="center" vertical="center"/>
    </xf>
    <xf numFmtId="0" fontId="14" fillId="14" borderId="3" xfId="0" applyFont="1" applyFill="1" applyBorder="1" applyAlignment="1">
      <alignment horizontal="center" vertical="center"/>
    </xf>
    <xf numFmtId="0" fontId="14" fillId="14" borderId="4" xfId="0" applyFont="1" applyFill="1" applyBorder="1" applyAlignment="1">
      <alignment horizontal="center" vertical="center"/>
    </xf>
    <xf numFmtId="0" fontId="14" fillId="12" borderId="2" xfId="0" applyFont="1" applyFill="1" applyBorder="1" applyAlignment="1">
      <alignment horizontal="center" vertical="center"/>
    </xf>
    <xf numFmtId="0" fontId="14" fillId="12" borderId="3" xfId="0" applyFont="1" applyFill="1" applyBorder="1" applyAlignment="1">
      <alignment horizontal="center" vertical="center"/>
    </xf>
    <xf numFmtId="0" fontId="14" fillId="12" borderId="4" xfId="0" applyFont="1" applyFill="1" applyBorder="1" applyAlignment="1">
      <alignment horizontal="center" vertical="center"/>
    </xf>
    <xf numFmtId="0" fontId="3" fillId="0" borderId="6" xfId="0" applyFont="1" applyBorder="1" applyAlignment="1">
      <alignment horizont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0" fontId="4" fillId="15" borderId="2" xfId="0" applyFont="1" applyFill="1" applyBorder="1" applyAlignment="1">
      <alignment horizontal="center"/>
    </xf>
    <xf numFmtId="0" fontId="4" fillId="15" borderId="3" xfId="0" applyFont="1" applyFill="1" applyBorder="1" applyAlignment="1">
      <alignment horizontal="center"/>
    </xf>
    <xf numFmtId="0" fontId="4" fillId="15" borderId="4" xfId="0" applyFont="1" applyFill="1" applyBorder="1" applyAlignment="1">
      <alignment horizont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4" xfId="0" applyFont="1" applyFill="1" applyBorder="1" applyAlignment="1">
      <alignment horizontal="center" vertical="center" wrapText="1"/>
    </xf>
    <xf numFmtId="4" fontId="17" fillId="14" borderId="2" xfId="2" applyNumberFormat="1" applyFont="1" applyFill="1" applyBorder="1" applyAlignment="1">
      <alignment horizontal="right"/>
    </xf>
    <xf numFmtId="4" fontId="17" fillId="14" borderId="4" xfId="2" applyNumberFormat="1" applyFont="1" applyFill="1" applyBorder="1" applyAlignment="1">
      <alignment horizontal="right"/>
    </xf>
    <xf numFmtId="0" fontId="16" fillId="14" borderId="2" xfId="2" applyFont="1" applyFill="1" applyBorder="1" applyAlignment="1">
      <alignment horizontal="center" wrapText="1"/>
    </xf>
    <xf numFmtId="0" fontId="16" fillId="14" borderId="3" xfId="2" applyFont="1" applyFill="1" applyBorder="1" applyAlignment="1">
      <alignment horizontal="center" wrapText="1"/>
    </xf>
    <xf numFmtId="0" fontId="16" fillId="14" borderId="4" xfId="2" applyFont="1" applyFill="1" applyBorder="1" applyAlignment="1">
      <alignment horizontal="center" wrapText="1"/>
    </xf>
    <xf numFmtId="0" fontId="17" fillId="3" borderId="2" xfId="0" applyFont="1" applyFill="1" applyBorder="1" applyAlignment="1">
      <alignment horizontal="center" vertical="top" wrapText="1"/>
    </xf>
    <xf numFmtId="0" fontId="16" fillId="3" borderId="3" xfId="0" applyFont="1" applyFill="1" applyBorder="1" applyAlignment="1">
      <alignment horizontal="center" vertical="top" wrapText="1"/>
    </xf>
    <xf numFmtId="0" fontId="16" fillId="3" borderId="4" xfId="0" applyFont="1" applyFill="1" applyBorder="1" applyAlignment="1">
      <alignment horizontal="center" vertical="top" wrapText="1"/>
    </xf>
    <xf numFmtId="0" fontId="3" fillId="0" borderId="3" xfId="0" applyFont="1" applyBorder="1" applyAlignment="1">
      <alignment horizontal="center"/>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2" fillId="15" borderId="2" xfId="0" applyFont="1" applyFill="1" applyBorder="1" applyAlignment="1">
      <alignment horizontal="center" vertical="center"/>
    </xf>
    <xf numFmtId="0" fontId="2" fillId="15" borderId="3" xfId="0" applyFont="1" applyFill="1" applyBorder="1" applyAlignment="1">
      <alignment horizontal="center" vertical="center"/>
    </xf>
    <xf numFmtId="0" fontId="2" fillId="15" borderId="4" xfId="0" applyFont="1" applyFill="1" applyBorder="1" applyAlignment="1">
      <alignment horizontal="center" vertical="center"/>
    </xf>
    <xf numFmtId="0" fontId="12" fillId="16" borderId="2"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9" fillId="8" borderId="2" xfId="0" applyFont="1" applyFill="1" applyBorder="1" applyAlignment="1">
      <alignment horizontal="left"/>
    </xf>
    <xf numFmtId="0" fontId="9" fillId="8" borderId="3" xfId="0" applyFont="1" applyFill="1" applyBorder="1" applyAlignment="1">
      <alignment horizontal="left"/>
    </xf>
    <xf numFmtId="0" fontId="9" fillId="8" borderId="4" xfId="0" applyFont="1" applyFill="1" applyBorder="1" applyAlignment="1">
      <alignment horizontal="left"/>
    </xf>
    <xf numFmtId="0" fontId="2" fillId="8" borderId="2" xfId="0" applyFont="1" applyFill="1" applyBorder="1" applyAlignment="1">
      <alignment horizontal="left"/>
    </xf>
    <xf numFmtId="0" fontId="2" fillId="8" borderId="3" xfId="0" applyFont="1" applyFill="1" applyBorder="1" applyAlignment="1">
      <alignment horizontal="left"/>
    </xf>
    <xf numFmtId="0" fontId="2" fillId="8" borderId="4" xfId="0" applyFont="1" applyFill="1" applyBorder="1" applyAlignment="1">
      <alignment horizontal="left"/>
    </xf>
    <xf numFmtId="0" fontId="2" fillId="8" borderId="2" xfId="0" applyFont="1" applyFill="1" applyBorder="1" applyAlignment="1">
      <alignment horizontal="lef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15" borderId="3"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9" fillId="14" borderId="2" xfId="2" applyFont="1" applyFill="1" applyBorder="1" applyAlignment="1">
      <alignment horizontal="center" wrapText="1"/>
    </xf>
    <xf numFmtId="0" fontId="9" fillId="14" borderId="3" xfId="2" applyFont="1" applyFill="1" applyBorder="1" applyAlignment="1">
      <alignment horizontal="center" wrapText="1"/>
    </xf>
    <xf numFmtId="0" fontId="2" fillId="14" borderId="1" xfId="0" applyFont="1" applyFill="1" applyBorder="1" applyAlignment="1">
      <alignment horizontal="center"/>
    </xf>
    <xf numFmtId="0" fontId="5" fillId="13" borderId="2" xfId="0" applyFont="1" applyFill="1" applyBorder="1" applyAlignment="1">
      <alignment horizontal="center"/>
    </xf>
    <xf numFmtId="0" fontId="5" fillId="13" borderId="3" xfId="0" applyFont="1" applyFill="1" applyBorder="1" applyAlignment="1">
      <alignment horizontal="center"/>
    </xf>
    <xf numFmtId="0" fontId="5" fillId="13" borderId="4" xfId="0" applyFont="1" applyFill="1" applyBorder="1" applyAlignment="1">
      <alignment horizontal="center"/>
    </xf>
    <xf numFmtId="0" fontId="12" fillId="16" borderId="2" xfId="0" applyFont="1" applyFill="1" applyBorder="1" applyAlignment="1">
      <alignment horizontal="center" vertical="center"/>
    </xf>
    <xf numFmtId="0" fontId="12" fillId="16" borderId="3" xfId="0" applyFont="1" applyFill="1" applyBorder="1" applyAlignment="1">
      <alignment horizontal="center" vertical="center"/>
    </xf>
    <xf numFmtId="0" fontId="12" fillId="16" borderId="4" xfId="0" applyFont="1" applyFill="1" applyBorder="1" applyAlignment="1">
      <alignment horizontal="center"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3" fillId="0" borderId="17" xfId="0" applyFont="1" applyBorder="1" applyAlignment="1">
      <alignment horizontal="center"/>
    </xf>
    <xf numFmtId="0" fontId="2" fillId="8" borderId="1" xfId="0" applyFont="1" applyFill="1" applyBorder="1" applyAlignment="1">
      <alignment horizontal="left" wrapText="1"/>
    </xf>
    <xf numFmtId="0" fontId="18" fillId="15" borderId="2" xfId="0" applyFont="1" applyFill="1" applyBorder="1" applyAlignment="1">
      <alignment horizontal="center" vertical="center"/>
    </xf>
    <xf numFmtId="0" fontId="18" fillId="15" borderId="3" xfId="0" applyFont="1" applyFill="1" applyBorder="1" applyAlignment="1">
      <alignment horizontal="center" vertical="center"/>
    </xf>
    <xf numFmtId="0" fontId="18" fillId="15" borderId="4" xfId="0" applyFont="1" applyFill="1" applyBorder="1" applyAlignment="1">
      <alignment horizontal="center" vertical="center"/>
    </xf>
    <xf numFmtId="0" fontId="14" fillId="12" borderId="2" xfId="0" applyFont="1" applyFill="1" applyBorder="1" applyAlignment="1">
      <alignment horizontal="center"/>
    </xf>
    <xf numFmtId="0" fontId="14" fillId="12" borderId="3" xfId="0" applyFont="1" applyFill="1" applyBorder="1" applyAlignment="1">
      <alignment horizontal="center"/>
    </xf>
    <xf numFmtId="0" fontId="14" fillId="12" borderId="4" xfId="0" applyFont="1" applyFill="1" applyBorder="1" applyAlignment="1">
      <alignment horizontal="center"/>
    </xf>
    <xf numFmtId="0" fontId="31" fillId="8" borderId="1" xfId="0" applyFont="1" applyFill="1" applyBorder="1" applyAlignment="1">
      <alignment horizontal="left" wrapText="1"/>
    </xf>
    <xf numFmtId="0" fontId="2" fillId="8" borderId="2" xfId="0" applyFont="1" applyFill="1" applyBorder="1" applyAlignment="1">
      <alignment horizontal="left" wrapText="1"/>
    </xf>
    <xf numFmtId="0" fontId="2" fillId="8" borderId="3" xfId="0" applyFont="1" applyFill="1" applyBorder="1" applyAlignment="1">
      <alignment horizontal="left" wrapText="1"/>
    </xf>
    <xf numFmtId="0" fontId="2" fillId="8" borderId="4" xfId="0" applyFont="1" applyFill="1" applyBorder="1" applyAlignment="1">
      <alignment horizontal="left" wrapText="1"/>
    </xf>
    <xf numFmtId="0" fontId="16" fillId="3" borderId="1" xfId="0" applyFont="1" applyFill="1" applyBorder="1" applyAlignment="1">
      <alignment horizontal="center" vertical="center" wrapText="1"/>
    </xf>
    <xf numFmtId="0" fontId="14" fillId="12" borderId="1" xfId="0" applyFont="1" applyFill="1" applyBorder="1" applyAlignment="1">
      <alignment horizontal="center"/>
    </xf>
    <xf numFmtId="0" fontId="14" fillId="12" borderId="6" xfId="0" applyFont="1" applyFill="1" applyBorder="1" applyAlignment="1">
      <alignment horizontal="center"/>
    </xf>
    <xf numFmtId="0" fontId="14" fillId="12" borderId="13" xfId="0" applyFont="1" applyFill="1" applyBorder="1" applyAlignment="1">
      <alignment horizontal="center"/>
    </xf>
  </cellXfs>
  <cellStyles count="17">
    <cellStyle name="CAPÍTULO" xfId="6" xr:uid="{00000000-0005-0000-0000-000032000000}"/>
    <cellStyle name="Euro" xfId="7" xr:uid="{00000000-0005-0000-0000-000033000000}"/>
    <cellStyle name="Milliers" xfId="1" builtinId="3"/>
    <cellStyle name="Milliers 2" xfId="3" xr:uid="{00000000-0005-0000-0000-000001000000}"/>
    <cellStyle name="Milliers 2 2" xfId="8" xr:uid="{00000000-0005-0000-0000-000034000000}"/>
    <cellStyle name="Milliers 3" xfId="9" xr:uid="{00000000-0005-0000-0000-000035000000}"/>
    <cellStyle name="Milliers 4" xfId="10" xr:uid="{00000000-0005-0000-0000-000036000000}"/>
    <cellStyle name="Milliers 4 2" xfId="11" xr:uid="{00000000-0005-0000-0000-000037000000}"/>
    <cellStyle name="Milliers 5" xfId="12" xr:uid="{00000000-0005-0000-0000-000038000000}"/>
    <cellStyle name="Milliers 5 2" xfId="13" xr:uid="{00000000-0005-0000-0000-000039000000}"/>
    <cellStyle name="Milliers 6" xfId="14" xr:uid="{00000000-0005-0000-0000-00003A000000}"/>
    <cellStyle name="Normal" xfId="0" builtinId="0"/>
    <cellStyle name="Normal 2" xfId="15" xr:uid="{00000000-0005-0000-0000-00003C000000}"/>
    <cellStyle name="Normal 2 2 2" xfId="16" xr:uid="{00000000-0005-0000-0000-00003D000000}"/>
    <cellStyle name="Normal 2 3" xfId="4" xr:uid="{00000000-0005-0000-0000-000003000000}"/>
    <cellStyle name="Normal 3" xfId="2" xr:uid="{00000000-0005-0000-0000-000004000000}"/>
    <cellStyle name="Normal 4" xfId="5"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onsultations\THEMIIS\DAO%20Infrastructures\DQE%20DAO.xls" TargetMode="External"/><Relationship Id="rId1" Type="http://schemas.openxmlformats.org/officeDocument/2006/relationships/externalLinkPath" Target="/consultations/THEMIIS/DAO%20Infrastructures/DQE%20D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itulatif"/>
      <sheetName val="Achemim"/>
      <sheetName val="Ouad NITTI"/>
    </sheetNames>
    <sheetDataSet>
      <sheetData sheetId="0" refreshError="1"/>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4340-5123-4BB8-A1EE-F9A9C4281C29}">
  <dimension ref="A3:C16"/>
  <sheetViews>
    <sheetView workbookViewId="0">
      <selection activeCell="C9" sqref="C9"/>
    </sheetView>
  </sheetViews>
  <sheetFormatPr baseColWidth="10" defaultRowHeight="14.4" x14ac:dyDescent="0.3"/>
  <cols>
    <col min="2" max="2" width="39.109375" customWidth="1"/>
    <col min="3" max="3" width="26.109375" customWidth="1"/>
    <col min="4" max="4" width="12.88671875" customWidth="1"/>
    <col min="5" max="5" width="13.44140625" customWidth="1"/>
    <col min="6" max="6" width="11" customWidth="1"/>
    <col min="7" max="7" width="12.44140625" customWidth="1"/>
  </cols>
  <sheetData>
    <row r="3" spans="1:3" x14ac:dyDescent="0.3">
      <c r="A3" s="235" t="s">
        <v>419</v>
      </c>
      <c r="B3" s="235"/>
      <c r="C3" s="235"/>
    </row>
    <row r="4" spans="1:3" ht="30" customHeight="1" x14ac:dyDescent="0.3">
      <c r="A4" s="236"/>
      <c r="B4" s="236"/>
      <c r="C4" s="236"/>
    </row>
    <row r="5" spans="1:3" x14ac:dyDescent="0.3">
      <c r="A5" s="218" t="s">
        <v>407</v>
      </c>
      <c r="B5" s="219" t="s">
        <v>405</v>
      </c>
      <c r="C5" s="219" t="s">
        <v>420</v>
      </c>
    </row>
    <row r="6" spans="1:3" ht="63" customHeight="1" x14ac:dyDescent="0.3">
      <c r="A6" s="218" t="s">
        <v>408</v>
      </c>
      <c r="B6" s="222" t="s">
        <v>406</v>
      </c>
      <c r="C6" s="220"/>
    </row>
    <row r="7" spans="1:3" ht="70.8" customHeight="1" x14ac:dyDescent="0.3">
      <c r="A7" s="218" t="s">
        <v>409</v>
      </c>
      <c r="B7" s="2" t="s">
        <v>203</v>
      </c>
      <c r="C7" s="220">
        <f>[1]Achemim!F73</f>
        <v>0</v>
      </c>
    </row>
    <row r="8" spans="1:3" ht="89.4" customHeight="1" x14ac:dyDescent="0.3">
      <c r="A8" s="218" t="s">
        <v>410</v>
      </c>
      <c r="B8" s="2" t="s">
        <v>190</v>
      </c>
      <c r="C8" s="221">
        <f>'[1]Ouad NITTI'!F73</f>
        <v>0</v>
      </c>
    </row>
    <row r="9" spans="1:3" ht="45" customHeight="1" x14ac:dyDescent="0.3">
      <c r="A9" s="232" t="s">
        <v>411</v>
      </c>
      <c r="B9" s="234"/>
      <c r="C9" s="221"/>
    </row>
    <row r="10" spans="1:3" ht="23.4" customHeight="1" x14ac:dyDescent="0.3">
      <c r="A10" s="232" t="s">
        <v>412</v>
      </c>
      <c r="B10" s="233"/>
      <c r="C10" s="234"/>
    </row>
    <row r="11" spans="1:3" ht="64.8" customHeight="1" x14ac:dyDescent="0.3">
      <c r="A11" s="230" t="s">
        <v>413</v>
      </c>
      <c r="B11" s="231"/>
      <c r="C11" s="223"/>
    </row>
    <row r="12" spans="1:3" ht="27" customHeight="1" x14ac:dyDescent="0.3">
      <c r="A12" s="232" t="s">
        <v>414</v>
      </c>
      <c r="B12" s="233"/>
      <c r="C12" s="234"/>
    </row>
    <row r="13" spans="1:3" ht="49.8" customHeight="1" x14ac:dyDescent="0.3">
      <c r="A13" s="230" t="s">
        <v>415</v>
      </c>
      <c r="B13" s="231"/>
      <c r="C13" s="223"/>
    </row>
    <row r="14" spans="1:3" ht="25.2" customHeight="1" x14ac:dyDescent="0.3">
      <c r="A14" s="232" t="s">
        <v>416</v>
      </c>
      <c r="B14" s="233"/>
      <c r="C14" s="234"/>
    </row>
    <row r="15" spans="1:3" ht="66.599999999999994" customHeight="1" x14ac:dyDescent="0.3">
      <c r="A15" s="230" t="s">
        <v>417</v>
      </c>
      <c r="B15" s="231"/>
      <c r="C15" s="223"/>
    </row>
    <row r="16" spans="1:3" ht="25.8" customHeight="1" x14ac:dyDescent="0.3">
      <c r="A16" s="224" t="s">
        <v>418</v>
      </c>
      <c r="B16" s="218"/>
      <c r="C16" s="225"/>
    </row>
  </sheetData>
  <mergeCells count="8">
    <mergeCell ref="A13:B13"/>
    <mergeCell ref="A14:C14"/>
    <mergeCell ref="A15:B15"/>
    <mergeCell ref="A3:C4"/>
    <mergeCell ref="A9:B9"/>
    <mergeCell ref="A10:C10"/>
    <mergeCell ref="A11:B11"/>
    <mergeCell ref="A12:C12"/>
  </mergeCells>
  <phoneticPr fontId="2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3"/>
  <sheetViews>
    <sheetView topLeftCell="A193" workbookViewId="0">
      <selection activeCell="A149" sqref="A149:E149"/>
    </sheetView>
  </sheetViews>
  <sheetFormatPr baseColWidth="10" defaultColWidth="11.44140625" defaultRowHeight="13.8" x14ac:dyDescent="0.25"/>
  <cols>
    <col min="1" max="1" width="6.88671875" style="170" customWidth="1"/>
    <col min="2" max="2" width="62.33203125" style="71" customWidth="1"/>
    <col min="3" max="3" width="10.5546875" style="170" bestFit="1" customWidth="1"/>
    <col min="4" max="4" width="12.6640625" style="198" bestFit="1" customWidth="1"/>
    <col min="5" max="5" width="13.5546875" style="198" customWidth="1"/>
    <col min="6" max="6" width="15.109375" style="178" customWidth="1"/>
    <col min="7" max="7" width="11.44140625" style="65"/>
    <col min="8" max="8" width="14.109375" style="65" bestFit="1" customWidth="1"/>
    <col min="9" max="16384" width="11.44140625" style="65"/>
  </cols>
  <sheetData>
    <row r="1" spans="1:6" ht="60.75" customHeight="1" x14ac:dyDescent="0.25">
      <c r="A1" s="275" t="s">
        <v>383</v>
      </c>
      <c r="B1" s="276"/>
      <c r="C1" s="276"/>
      <c r="D1" s="276"/>
      <c r="E1" s="276"/>
      <c r="F1" s="277"/>
    </row>
    <row r="2" spans="1:6" ht="21" customHeight="1" x14ac:dyDescent="0.25">
      <c r="A2" s="278"/>
      <c r="B2" s="278"/>
      <c r="C2" s="278"/>
      <c r="D2" s="278"/>
      <c r="E2" s="278"/>
      <c r="F2" s="278"/>
    </row>
    <row r="3" spans="1:6" ht="34.200000000000003" customHeight="1" x14ac:dyDescent="0.25">
      <c r="A3" s="4" t="s">
        <v>0</v>
      </c>
      <c r="B3" s="28" t="s">
        <v>1</v>
      </c>
      <c r="C3" s="4" t="s">
        <v>2</v>
      </c>
      <c r="D3" s="52" t="s">
        <v>3</v>
      </c>
      <c r="E3" s="227" t="s">
        <v>426</v>
      </c>
      <c r="F3" s="228" t="s">
        <v>427</v>
      </c>
    </row>
    <row r="4" spans="1:6" ht="15.6" x14ac:dyDescent="0.25">
      <c r="A4" s="279" t="s">
        <v>375</v>
      </c>
      <c r="B4" s="280"/>
      <c r="C4" s="280"/>
      <c r="D4" s="280"/>
      <c r="E4" s="280"/>
      <c r="F4" s="281"/>
    </row>
    <row r="5" spans="1:6" x14ac:dyDescent="0.25">
      <c r="A5" s="7">
        <v>1</v>
      </c>
      <c r="B5" s="24" t="s">
        <v>37</v>
      </c>
      <c r="C5" s="8"/>
      <c r="D5" s="8"/>
      <c r="E5" s="74"/>
      <c r="F5" s="75"/>
    </row>
    <row r="6" spans="1:6" x14ac:dyDescent="0.25">
      <c r="A6" s="9" t="s">
        <v>87</v>
      </c>
      <c r="B6" s="15" t="s">
        <v>128</v>
      </c>
      <c r="C6" s="10" t="s">
        <v>10</v>
      </c>
      <c r="D6" s="205">
        <f>0.9*0.9*1*7</f>
        <v>5.67</v>
      </c>
      <c r="E6" s="10"/>
      <c r="F6" s="25"/>
    </row>
    <row r="7" spans="1:6" x14ac:dyDescent="0.25">
      <c r="A7" s="9" t="s">
        <v>88</v>
      </c>
      <c r="B7" s="15" t="s">
        <v>129</v>
      </c>
      <c r="C7" s="10" t="s">
        <v>10</v>
      </c>
      <c r="D7" s="11">
        <f>1*1*1*8</f>
        <v>8</v>
      </c>
      <c r="E7" s="10"/>
      <c r="F7" s="25"/>
    </row>
    <row r="8" spans="1:6" x14ac:dyDescent="0.25">
      <c r="A8" s="9" t="s">
        <v>182</v>
      </c>
      <c r="B8" s="15" t="s">
        <v>130</v>
      </c>
      <c r="C8" s="10" t="s">
        <v>10</v>
      </c>
      <c r="D8" s="11">
        <f>1.2*1.2*1*9</f>
        <v>12.959999999999999</v>
      </c>
      <c r="E8" s="10"/>
      <c r="F8" s="25"/>
    </row>
    <row r="9" spans="1:6" x14ac:dyDescent="0.25">
      <c r="A9" s="9" t="s">
        <v>183</v>
      </c>
      <c r="B9" s="15" t="s">
        <v>131</v>
      </c>
      <c r="C9" s="10" t="s">
        <v>10</v>
      </c>
      <c r="D9" s="11">
        <f>78.6*0.4*0.6</f>
        <v>18.863999999999997</v>
      </c>
      <c r="E9" s="10"/>
      <c r="F9" s="25"/>
    </row>
    <row r="10" spans="1:6" x14ac:dyDescent="0.25">
      <c r="A10" s="9" t="s">
        <v>184</v>
      </c>
      <c r="B10" s="15" t="s">
        <v>132</v>
      </c>
      <c r="C10" s="10" t="s">
        <v>10</v>
      </c>
      <c r="D10" s="205">
        <f>SUM(D14:D19,D21)-SUM(D6:D9)</f>
        <v>32.443439999999995</v>
      </c>
      <c r="E10" s="10"/>
      <c r="F10" s="25"/>
    </row>
    <row r="11" spans="1:6" x14ac:dyDescent="0.25">
      <c r="A11" s="76" t="s">
        <v>185</v>
      </c>
      <c r="B11" s="77" t="s">
        <v>133</v>
      </c>
      <c r="C11" s="78" t="s">
        <v>10</v>
      </c>
      <c r="D11" s="206">
        <f>(137.28+17.8)*0.45</f>
        <v>69.786000000000001</v>
      </c>
      <c r="E11" s="78"/>
      <c r="F11" s="79"/>
    </row>
    <row r="12" spans="1:6" x14ac:dyDescent="0.25">
      <c r="A12" s="80"/>
      <c r="B12" s="282" t="s">
        <v>11</v>
      </c>
      <c r="C12" s="283"/>
      <c r="D12" s="283"/>
      <c r="E12" s="284"/>
      <c r="F12" s="81"/>
    </row>
    <row r="13" spans="1:6" x14ac:dyDescent="0.25">
      <c r="A13" s="82">
        <v>2</v>
      </c>
      <c r="B13" s="83" t="s">
        <v>214</v>
      </c>
      <c r="C13" s="84"/>
      <c r="D13" s="84"/>
      <c r="E13" s="85"/>
      <c r="F13" s="86"/>
    </row>
    <row r="14" spans="1:6" ht="22.5" customHeight="1" x14ac:dyDescent="0.25">
      <c r="A14" s="9" t="s">
        <v>8</v>
      </c>
      <c r="B14" s="15" t="s">
        <v>134</v>
      </c>
      <c r="C14" s="10" t="s">
        <v>10</v>
      </c>
      <c r="D14" s="205">
        <f>(0.7*0.7*0.05)*7</f>
        <v>0.17149999999999999</v>
      </c>
      <c r="E14" s="10"/>
      <c r="F14" s="25"/>
    </row>
    <row r="15" spans="1:6" x14ac:dyDescent="0.25">
      <c r="A15" s="9" t="s">
        <v>89</v>
      </c>
      <c r="B15" s="15" t="s">
        <v>135</v>
      </c>
      <c r="C15" s="10" t="s">
        <v>10</v>
      </c>
      <c r="D15" s="205">
        <f>(0.9*0.9*0.05)*8</f>
        <v>0.32400000000000007</v>
      </c>
      <c r="E15" s="10"/>
      <c r="F15" s="25"/>
    </row>
    <row r="16" spans="1:6" x14ac:dyDescent="0.25">
      <c r="A16" s="9" t="s">
        <v>90</v>
      </c>
      <c r="B16" s="15" t="s">
        <v>136</v>
      </c>
      <c r="C16" s="10" t="s">
        <v>10</v>
      </c>
      <c r="D16" s="205">
        <f>(1.1*1.1*0.05)*9</f>
        <v>0.5445000000000001</v>
      </c>
      <c r="E16" s="10"/>
      <c r="F16" s="25"/>
    </row>
    <row r="17" spans="1:9" x14ac:dyDescent="0.25">
      <c r="A17" s="9" t="s">
        <v>91</v>
      </c>
      <c r="B17" s="15" t="s">
        <v>137</v>
      </c>
      <c r="C17" s="10" t="s">
        <v>10</v>
      </c>
      <c r="D17" s="205">
        <f>78.6*0.3*0.05</f>
        <v>1.179</v>
      </c>
      <c r="E17" s="10"/>
      <c r="F17" s="25"/>
      <c r="I17" s="180"/>
    </row>
    <row r="18" spans="1:9" x14ac:dyDescent="0.25">
      <c r="A18" s="9" t="s">
        <v>92</v>
      </c>
      <c r="B18" s="15" t="s">
        <v>138</v>
      </c>
      <c r="C18" s="10" t="s">
        <v>10</v>
      </c>
      <c r="D18" s="205">
        <f>78.6*0.2*0.3</f>
        <v>4.7159999999999993</v>
      </c>
      <c r="E18" s="10"/>
      <c r="F18" s="25"/>
    </row>
    <row r="19" spans="1:9" x14ac:dyDescent="0.25">
      <c r="A19" s="9" t="s">
        <v>93</v>
      </c>
      <c r="B19" s="15" t="s">
        <v>140</v>
      </c>
      <c r="C19" s="10" t="s">
        <v>10</v>
      </c>
      <c r="D19" s="205">
        <f>(0.2*0.2*0.9)*15*+(0.2*0.3*0.9)*9</f>
        <v>0.26244000000000006</v>
      </c>
      <c r="E19" s="10"/>
      <c r="F19" s="25"/>
    </row>
    <row r="20" spans="1:9" x14ac:dyDescent="0.25">
      <c r="A20" s="9" t="s">
        <v>94</v>
      </c>
      <c r="B20" s="15" t="s">
        <v>141</v>
      </c>
      <c r="C20" s="10" t="s">
        <v>10</v>
      </c>
      <c r="D20" s="205">
        <f>137.28*0.08</f>
        <v>10.9824</v>
      </c>
      <c r="E20" s="10"/>
      <c r="F20" s="25"/>
    </row>
    <row r="21" spans="1:9" x14ac:dyDescent="0.25">
      <c r="A21" s="9" t="s">
        <v>95</v>
      </c>
      <c r="B21" s="15" t="s">
        <v>142</v>
      </c>
      <c r="C21" s="10" t="s">
        <v>9</v>
      </c>
      <c r="D21" s="205">
        <f>78.6*0.9</f>
        <v>70.739999999999995</v>
      </c>
      <c r="E21" s="10"/>
      <c r="F21" s="25"/>
    </row>
    <row r="22" spans="1:9" ht="24.75" customHeight="1" x14ac:dyDescent="0.25">
      <c r="A22" s="9" t="s">
        <v>96</v>
      </c>
      <c r="B22" s="15" t="s">
        <v>143</v>
      </c>
      <c r="C22" s="10" t="s">
        <v>10</v>
      </c>
      <c r="D22" s="205">
        <f>137.28*0.05</f>
        <v>6.8640000000000008</v>
      </c>
      <c r="E22" s="10"/>
      <c r="F22" s="25"/>
    </row>
    <row r="23" spans="1:9" ht="21.75" customHeight="1" x14ac:dyDescent="0.25">
      <c r="A23" s="9" t="s">
        <v>186</v>
      </c>
      <c r="B23" s="15" t="s">
        <v>144</v>
      </c>
      <c r="C23" s="10" t="s">
        <v>10</v>
      </c>
      <c r="D23" s="205">
        <f>(0.6*0.6*0.2)*7</f>
        <v>0.504</v>
      </c>
      <c r="E23" s="10"/>
      <c r="F23" s="25"/>
    </row>
    <row r="24" spans="1:9" x14ac:dyDescent="0.25">
      <c r="A24" s="9" t="s">
        <v>187</v>
      </c>
      <c r="B24" s="15" t="s">
        <v>145</v>
      </c>
      <c r="C24" s="10" t="s">
        <v>10</v>
      </c>
      <c r="D24" s="205">
        <f>(0.8*0.8*0.2)*8</f>
        <v>1.0240000000000002</v>
      </c>
      <c r="E24" s="10"/>
      <c r="F24" s="25"/>
    </row>
    <row r="25" spans="1:9" x14ac:dyDescent="0.25">
      <c r="A25" s="9" t="s">
        <v>191</v>
      </c>
      <c r="B25" s="15" t="s">
        <v>146</v>
      </c>
      <c r="C25" s="10" t="s">
        <v>10</v>
      </c>
      <c r="D25" s="205">
        <f>(1*1*0.25)*9</f>
        <v>2.25</v>
      </c>
      <c r="E25" s="10"/>
      <c r="F25" s="25"/>
    </row>
    <row r="26" spans="1:9" x14ac:dyDescent="0.25">
      <c r="A26" s="80"/>
      <c r="B26" s="282" t="s">
        <v>147</v>
      </c>
      <c r="C26" s="283"/>
      <c r="D26" s="283"/>
      <c r="E26" s="284"/>
      <c r="F26" s="81">
        <f>SUM(F14:F25)</f>
        <v>0</v>
      </c>
    </row>
    <row r="27" spans="1:9" x14ac:dyDescent="0.25">
      <c r="A27" s="7">
        <v>3</v>
      </c>
      <c r="B27" s="23" t="s">
        <v>148</v>
      </c>
      <c r="C27" s="13"/>
      <c r="D27" s="13"/>
      <c r="E27" s="13"/>
      <c r="F27" s="87"/>
    </row>
    <row r="28" spans="1:9" ht="19.5" customHeight="1" x14ac:dyDescent="0.25">
      <c r="A28" s="10" t="s">
        <v>12</v>
      </c>
      <c r="B28" s="15" t="s">
        <v>149</v>
      </c>
      <c r="C28" s="10" t="s">
        <v>10</v>
      </c>
      <c r="D28" s="205">
        <f>(0.2*0.2*3)*15*+(0.2*0.3*3)*9</f>
        <v>2.9159999999999999</v>
      </c>
      <c r="E28" s="10"/>
      <c r="F28" s="25"/>
    </row>
    <row r="29" spans="1:9" x14ac:dyDescent="0.25">
      <c r="A29" s="10" t="s">
        <v>104</v>
      </c>
      <c r="B29" s="15" t="s">
        <v>150</v>
      </c>
      <c r="C29" s="10" t="s">
        <v>10</v>
      </c>
      <c r="D29" s="205">
        <f>75.4*0.2*0.2</f>
        <v>3.0160000000000005</v>
      </c>
      <c r="E29" s="10"/>
      <c r="F29" s="25"/>
    </row>
    <row r="30" spans="1:9" x14ac:dyDescent="0.25">
      <c r="A30" s="10" t="s">
        <v>13</v>
      </c>
      <c r="B30" s="15" t="s">
        <v>151</v>
      </c>
      <c r="C30" s="10" t="s">
        <v>10</v>
      </c>
      <c r="D30" s="205">
        <f>24*0.2*0.6</f>
        <v>2.8800000000000003</v>
      </c>
      <c r="E30" s="10"/>
      <c r="F30" s="25"/>
    </row>
    <row r="31" spans="1:9" x14ac:dyDescent="0.25">
      <c r="A31" s="10" t="s">
        <v>14</v>
      </c>
      <c r="B31" s="15" t="s">
        <v>152</v>
      </c>
      <c r="C31" s="10" t="s">
        <v>10</v>
      </c>
      <c r="D31" s="205">
        <f>85.8*0.2*0.3</f>
        <v>5.1479999999999997</v>
      </c>
      <c r="E31" s="10"/>
      <c r="F31" s="25"/>
    </row>
    <row r="32" spans="1:9" x14ac:dyDescent="0.25">
      <c r="A32" s="10" t="s">
        <v>139</v>
      </c>
      <c r="B32" s="15" t="s">
        <v>153</v>
      </c>
      <c r="C32" s="10" t="s">
        <v>10</v>
      </c>
      <c r="D32" s="205">
        <f>17.8*8*0.05</f>
        <v>7.120000000000001</v>
      </c>
      <c r="E32" s="10"/>
      <c r="F32" s="25"/>
    </row>
    <row r="33" spans="1:6" ht="27.6" x14ac:dyDescent="0.25">
      <c r="A33" s="10" t="s">
        <v>15</v>
      </c>
      <c r="B33" s="16" t="s">
        <v>154</v>
      </c>
      <c r="C33" s="10" t="s">
        <v>10</v>
      </c>
      <c r="D33" s="205">
        <f>5*1.2*0.2*2</f>
        <v>2.4000000000000004</v>
      </c>
      <c r="E33" s="10"/>
      <c r="F33" s="25"/>
    </row>
    <row r="34" spans="1:6" ht="27.6" x14ac:dyDescent="0.25">
      <c r="A34" s="10" t="s">
        <v>16</v>
      </c>
      <c r="B34" s="16" t="s">
        <v>155</v>
      </c>
      <c r="C34" s="10" t="s">
        <v>10</v>
      </c>
      <c r="D34" s="205">
        <f>((3*0.2*0.2*2)+(3*0.2*0.4*2))+(10*0.2*1+39*0.5*0.1)</f>
        <v>4.67</v>
      </c>
      <c r="E34" s="10"/>
      <c r="F34" s="25"/>
    </row>
    <row r="35" spans="1:6" x14ac:dyDescent="0.25">
      <c r="A35" s="10" t="s">
        <v>17</v>
      </c>
      <c r="B35" s="16" t="s">
        <v>156</v>
      </c>
      <c r="C35" s="10" t="s">
        <v>10</v>
      </c>
      <c r="D35" s="205">
        <f>(3*0.1*1*2)</f>
        <v>0.60000000000000009</v>
      </c>
      <c r="E35" s="10"/>
      <c r="F35" s="25"/>
    </row>
    <row r="36" spans="1:6" x14ac:dyDescent="0.25">
      <c r="A36" s="10" t="s">
        <v>18</v>
      </c>
      <c r="B36" s="15" t="s">
        <v>193</v>
      </c>
      <c r="C36" s="10" t="s">
        <v>29</v>
      </c>
      <c r="D36" s="205">
        <v>142.4</v>
      </c>
      <c r="E36" s="10"/>
      <c r="F36" s="25"/>
    </row>
    <row r="37" spans="1:6" x14ac:dyDescent="0.25">
      <c r="A37" s="10" t="s">
        <v>19</v>
      </c>
      <c r="B37" s="15" t="s">
        <v>157</v>
      </c>
      <c r="C37" s="10" t="s">
        <v>10</v>
      </c>
      <c r="D37" s="205">
        <f>(52.8*0.1*0.35)+(0.2*0.2*0.4*13)</f>
        <v>2.056</v>
      </c>
      <c r="E37" s="10"/>
      <c r="F37" s="25"/>
    </row>
    <row r="38" spans="1:6" x14ac:dyDescent="0.25">
      <c r="A38" s="80"/>
      <c r="B38" s="282" t="s">
        <v>158</v>
      </c>
      <c r="C38" s="283"/>
      <c r="D38" s="283"/>
      <c r="E38" s="284"/>
      <c r="F38" s="81"/>
    </row>
    <row r="39" spans="1:6" x14ac:dyDescent="0.25">
      <c r="A39" s="7">
        <v>4</v>
      </c>
      <c r="B39" s="23" t="s">
        <v>159</v>
      </c>
      <c r="C39" s="13"/>
      <c r="D39" s="13"/>
      <c r="E39" s="13"/>
      <c r="F39" s="87"/>
    </row>
    <row r="40" spans="1:6" x14ac:dyDescent="0.25">
      <c r="A40" s="9" t="s">
        <v>20</v>
      </c>
      <c r="B40" s="15" t="s">
        <v>160</v>
      </c>
      <c r="C40" s="10" t="s">
        <v>9</v>
      </c>
      <c r="D40" s="205">
        <f>(57.6*2.8+17.8*0.8+11.8*1+51.6*0.4)</f>
        <v>207.96000000000004</v>
      </c>
      <c r="E40" s="10"/>
      <c r="F40" s="25"/>
    </row>
    <row r="41" spans="1:6" x14ac:dyDescent="0.25">
      <c r="A41" s="9" t="s">
        <v>21</v>
      </c>
      <c r="B41" s="15" t="s">
        <v>161</v>
      </c>
      <c r="C41" s="10" t="s">
        <v>32</v>
      </c>
      <c r="D41" s="11">
        <v>4</v>
      </c>
      <c r="E41" s="10"/>
      <c r="F41" s="25"/>
    </row>
    <row r="42" spans="1:6" ht="25.5" customHeight="1" x14ac:dyDescent="0.25">
      <c r="A42" s="80"/>
      <c r="B42" s="282" t="s">
        <v>162</v>
      </c>
      <c r="C42" s="283"/>
      <c r="D42" s="283"/>
      <c r="E42" s="284"/>
      <c r="F42" s="81"/>
    </row>
    <row r="43" spans="1:6" ht="21.75" customHeight="1" x14ac:dyDescent="0.25">
      <c r="A43" s="7">
        <v>5</v>
      </c>
      <c r="B43" s="23" t="s">
        <v>163</v>
      </c>
      <c r="C43" s="13"/>
      <c r="D43" s="13"/>
      <c r="E43" s="13"/>
      <c r="F43" s="87"/>
    </row>
    <row r="44" spans="1:6" ht="20.25" customHeight="1" x14ac:dyDescent="0.25">
      <c r="A44" s="9" t="s">
        <v>30</v>
      </c>
      <c r="B44" s="15" t="s">
        <v>164</v>
      </c>
      <c r="C44" s="10" t="s">
        <v>9</v>
      </c>
      <c r="D44" s="205">
        <f>+((((8.8+6)*4)+((17.8+1.8)*2))*3+(6.6))-((2.8*1.8*2)+(1.5*0.4*10)+(0.9*2.1*2))</f>
        <v>281.94000000000005</v>
      </c>
      <c r="E44" s="10"/>
      <c r="F44" s="25"/>
    </row>
    <row r="45" spans="1:6" ht="18" customHeight="1" x14ac:dyDescent="0.25">
      <c r="A45" s="9" t="s">
        <v>31</v>
      </c>
      <c r="B45" s="15" t="s">
        <v>165</v>
      </c>
      <c r="C45" s="10" t="s">
        <v>9</v>
      </c>
      <c r="D45" s="205">
        <f>(((18.2+8.4)*2*3.6)-(2.8*2*2+1.5*0.4*3))*1.1</f>
        <v>196.37200000000001</v>
      </c>
      <c r="E45" s="10"/>
      <c r="F45" s="25"/>
    </row>
    <row r="46" spans="1:6" x14ac:dyDescent="0.25">
      <c r="A46" s="9" t="s">
        <v>49</v>
      </c>
      <c r="B46" s="15" t="s">
        <v>166</v>
      </c>
      <c r="C46" s="10" t="s">
        <v>9</v>
      </c>
      <c r="D46" s="205">
        <f>D36</f>
        <v>142.4</v>
      </c>
      <c r="E46" s="10"/>
      <c r="F46" s="25"/>
    </row>
    <row r="47" spans="1:6" x14ac:dyDescent="0.25">
      <c r="A47" s="9" t="s">
        <v>50</v>
      </c>
      <c r="B47" s="15" t="s">
        <v>167</v>
      </c>
      <c r="C47" s="10" t="s">
        <v>9</v>
      </c>
      <c r="D47" s="205">
        <f>3.6*1.2</f>
        <v>4.32</v>
      </c>
      <c r="E47" s="10"/>
      <c r="F47" s="25"/>
    </row>
    <row r="48" spans="1:6" x14ac:dyDescent="0.25">
      <c r="A48" s="80"/>
      <c r="B48" s="282" t="s">
        <v>168</v>
      </c>
      <c r="C48" s="283"/>
      <c r="D48" s="283"/>
      <c r="E48" s="284"/>
      <c r="F48" s="81"/>
    </row>
    <row r="49" spans="1:6" ht="19.5" customHeight="1" x14ac:dyDescent="0.25">
      <c r="A49" s="7">
        <v>6</v>
      </c>
      <c r="B49" s="23" t="s">
        <v>326</v>
      </c>
      <c r="C49" s="13"/>
      <c r="D49" s="13"/>
      <c r="E49" s="13"/>
      <c r="F49" s="87"/>
    </row>
    <row r="50" spans="1:6" ht="24" customHeight="1" x14ac:dyDescent="0.25">
      <c r="A50" s="9" t="s">
        <v>61</v>
      </c>
      <c r="B50" s="15" t="s">
        <v>33</v>
      </c>
      <c r="C50" s="10" t="s">
        <v>9</v>
      </c>
      <c r="D50" s="205">
        <f>D36</f>
        <v>142.4</v>
      </c>
      <c r="E50" s="10"/>
      <c r="F50" s="25"/>
    </row>
    <row r="51" spans="1:6" x14ac:dyDescent="0.25">
      <c r="A51" s="9" t="s">
        <v>62</v>
      </c>
      <c r="B51" s="16" t="s">
        <v>34</v>
      </c>
      <c r="C51" s="10" t="s">
        <v>76</v>
      </c>
      <c r="D51" s="11">
        <f>(17.8+8)*2</f>
        <v>51.6</v>
      </c>
      <c r="E51" s="10"/>
      <c r="F51" s="25"/>
    </row>
    <row r="52" spans="1:6" x14ac:dyDescent="0.25">
      <c r="A52" s="80"/>
      <c r="B52" s="282" t="s">
        <v>169</v>
      </c>
      <c r="C52" s="283"/>
      <c r="D52" s="283"/>
      <c r="E52" s="284"/>
      <c r="F52" s="81"/>
    </row>
    <row r="53" spans="1:6" x14ac:dyDescent="0.25">
      <c r="A53" s="7">
        <v>7</v>
      </c>
      <c r="B53" s="23" t="s">
        <v>170</v>
      </c>
      <c r="C53" s="13"/>
      <c r="D53" s="13"/>
      <c r="E53" s="13"/>
      <c r="F53" s="87"/>
    </row>
    <row r="54" spans="1:6" ht="41.4" x14ac:dyDescent="0.25">
      <c r="A54" s="10" t="s">
        <v>63</v>
      </c>
      <c r="B54" s="16" t="s">
        <v>384</v>
      </c>
      <c r="C54" s="10" t="s">
        <v>32</v>
      </c>
      <c r="D54" s="11">
        <v>10</v>
      </c>
      <c r="E54" s="10"/>
      <c r="F54" s="25"/>
    </row>
    <row r="55" spans="1:6" ht="41.4" x14ac:dyDescent="0.25">
      <c r="A55" s="10" t="s">
        <v>64</v>
      </c>
      <c r="B55" s="16" t="s">
        <v>197</v>
      </c>
      <c r="C55" s="10" t="s">
        <v>32</v>
      </c>
      <c r="D55" s="11">
        <v>2</v>
      </c>
      <c r="E55" s="10"/>
      <c r="F55" s="25"/>
    </row>
    <row r="56" spans="1:6" ht="55.2" x14ac:dyDescent="0.25">
      <c r="A56" s="10" t="s">
        <v>106</v>
      </c>
      <c r="B56" s="16" t="s">
        <v>171</v>
      </c>
      <c r="C56" s="10" t="s">
        <v>32</v>
      </c>
      <c r="D56" s="11">
        <f>+D54</f>
        <v>10</v>
      </c>
      <c r="E56" s="10"/>
      <c r="F56" s="25"/>
    </row>
    <row r="57" spans="1:6" x14ac:dyDescent="0.25">
      <c r="A57" s="80"/>
      <c r="B57" s="282" t="s">
        <v>172</v>
      </c>
      <c r="C57" s="283"/>
      <c r="D57" s="283"/>
      <c r="E57" s="284"/>
      <c r="F57" s="81">
        <f>SUM(F54:F56)</f>
        <v>0</v>
      </c>
    </row>
    <row r="58" spans="1:6" x14ac:dyDescent="0.25">
      <c r="A58" s="7">
        <v>8</v>
      </c>
      <c r="B58" s="23" t="s">
        <v>173</v>
      </c>
      <c r="C58" s="13"/>
      <c r="D58" s="13"/>
      <c r="E58" s="13"/>
      <c r="F58" s="87"/>
    </row>
    <row r="59" spans="1:6" ht="15" customHeight="1" x14ac:dyDescent="0.25">
      <c r="A59" s="9" t="s">
        <v>107</v>
      </c>
      <c r="B59" s="15" t="s">
        <v>175</v>
      </c>
      <c r="C59" s="10" t="s">
        <v>9</v>
      </c>
      <c r="D59" s="11">
        <f>SUM(D60:D61)</f>
        <v>424.34000000000003</v>
      </c>
      <c r="E59" s="10"/>
      <c r="F59" s="25"/>
    </row>
    <row r="60" spans="1:6" x14ac:dyDescent="0.25">
      <c r="A60" s="9" t="s">
        <v>108</v>
      </c>
      <c r="B60" s="15" t="s">
        <v>35</v>
      </c>
      <c r="C60" s="10" t="s">
        <v>9</v>
      </c>
      <c r="D60" s="11">
        <f>+D46</f>
        <v>142.4</v>
      </c>
      <c r="E60" s="10"/>
      <c r="F60" s="25"/>
    </row>
    <row r="61" spans="1:6" x14ac:dyDescent="0.25">
      <c r="A61" s="9" t="s">
        <v>109</v>
      </c>
      <c r="B61" s="15" t="s">
        <v>36</v>
      </c>
      <c r="C61" s="10" t="s">
        <v>9</v>
      </c>
      <c r="D61" s="11">
        <f>D44</f>
        <v>281.94000000000005</v>
      </c>
      <c r="E61" s="10"/>
      <c r="F61" s="25"/>
    </row>
    <row r="62" spans="1:6" x14ac:dyDescent="0.25">
      <c r="A62" s="9" t="s">
        <v>188</v>
      </c>
      <c r="B62" s="15" t="s">
        <v>176</v>
      </c>
      <c r="C62" s="10" t="s">
        <v>9</v>
      </c>
      <c r="D62" s="11">
        <f>D45</f>
        <v>196.37200000000001</v>
      </c>
      <c r="E62" s="10"/>
      <c r="F62" s="25"/>
    </row>
    <row r="63" spans="1:6" x14ac:dyDescent="0.25">
      <c r="A63" s="80"/>
      <c r="B63" s="282" t="s">
        <v>177</v>
      </c>
      <c r="C63" s="283"/>
      <c r="D63" s="283"/>
      <c r="E63" s="284"/>
      <c r="F63" s="81"/>
    </row>
    <row r="64" spans="1:6" x14ac:dyDescent="0.25">
      <c r="A64" s="7">
        <v>9</v>
      </c>
      <c r="B64" s="23" t="s">
        <v>178</v>
      </c>
      <c r="C64" s="13"/>
      <c r="D64" s="13"/>
      <c r="E64" s="13"/>
      <c r="F64" s="87"/>
    </row>
    <row r="65" spans="1:6" ht="41.4" x14ac:dyDescent="0.25">
      <c r="A65" s="10" t="s">
        <v>174</v>
      </c>
      <c r="B65" s="16" t="s">
        <v>192</v>
      </c>
      <c r="C65" s="10" t="s">
        <v>180</v>
      </c>
      <c r="D65" s="11">
        <v>2</v>
      </c>
      <c r="E65" s="10"/>
      <c r="F65" s="25"/>
    </row>
    <row r="66" spans="1:6" x14ac:dyDescent="0.25">
      <c r="A66" s="80"/>
      <c r="B66" s="282" t="s">
        <v>181</v>
      </c>
      <c r="C66" s="283"/>
      <c r="D66" s="283"/>
      <c r="E66" s="284"/>
      <c r="F66" s="81"/>
    </row>
    <row r="67" spans="1:6" ht="17.399999999999999" x14ac:dyDescent="0.25">
      <c r="A67" s="285" t="s">
        <v>333</v>
      </c>
      <c r="B67" s="286"/>
      <c r="C67" s="286"/>
      <c r="D67" s="286"/>
      <c r="E67" s="287"/>
      <c r="F67" s="27"/>
    </row>
    <row r="68" spans="1:6" ht="44.25" customHeight="1" x14ac:dyDescent="0.25">
      <c r="A68" s="303"/>
      <c r="B68" s="304"/>
      <c r="C68" s="304"/>
      <c r="D68" s="304"/>
      <c r="E68" s="304"/>
      <c r="F68" s="305"/>
    </row>
    <row r="69" spans="1:6" ht="17.25" customHeight="1" x14ac:dyDescent="0.25">
      <c r="A69" s="254" t="s">
        <v>376</v>
      </c>
      <c r="B69" s="255"/>
      <c r="C69" s="255"/>
      <c r="D69" s="255"/>
      <c r="E69" s="255"/>
      <c r="F69" s="256"/>
    </row>
    <row r="70" spans="1:6" x14ac:dyDescent="0.25">
      <c r="A70" s="30">
        <v>2</v>
      </c>
      <c r="B70" s="288" t="s">
        <v>334</v>
      </c>
      <c r="C70" s="289"/>
      <c r="D70" s="289"/>
      <c r="E70" s="289"/>
      <c r="F70" s="290"/>
    </row>
    <row r="71" spans="1:6" ht="28.5" customHeight="1" x14ac:dyDescent="0.25">
      <c r="A71" s="1" t="s">
        <v>8</v>
      </c>
      <c r="B71" s="176" t="s">
        <v>39</v>
      </c>
      <c r="C71" s="1" t="s">
        <v>9</v>
      </c>
      <c r="D71" s="19"/>
      <c r="E71" s="20"/>
      <c r="F71" s="29"/>
    </row>
    <row r="72" spans="1:6" ht="16.5" customHeight="1" x14ac:dyDescent="0.25">
      <c r="A72" s="1" t="s">
        <v>89</v>
      </c>
      <c r="B72" s="176" t="s">
        <v>43</v>
      </c>
      <c r="C72" s="1" t="s">
        <v>10</v>
      </c>
      <c r="D72" s="19">
        <f>0.8*0.8*0.8*14</f>
        <v>7.1680000000000019</v>
      </c>
      <c r="E72" s="20"/>
      <c r="F72" s="29"/>
    </row>
    <row r="73" spans="1:6" x14ac:dyDescent="0.25">
      <c r="A73" s="1" t="s">
        <v>90</v>
      </c>
      <c r="B73" s="5" t="s">
        <v>200</v>
      </c>
      <c r="C73" s="1" t="s">
        <v>10</v>
      </c>
      <c r="D73" s="19">
        <f>0.7*0.7*0.8*14</f>
        <v>5.4879999999999995</v>
      </c>
      <c r="E73" s="20"/>
      <c r="F73" s="29"/>
    </row>
    <row r="74" spans="1:6" x14ac:dyDescent="0.25">
      <c r="A74" s="297" t="s">
        <v>11</v>
      </c>
      <c r="B74" s="297"/>
      <c r="C74" s="297"/>
      <c r="D74" s="297"/>
      <c r="E74" s="298"/>
      <c r="F74" s="173"/>
    </row>
    <row r="75" spans="1:6" x14ac:dyDescent="0.25">
      <c r="A75" s="30">
        <v>3</v>
      </c>
      <c r="B75" s="294" t="s">
        <v>38</v>
      </c>
      <c r="C75" s="295"/>
      <c r="D75" s="295"/>
      <c r="E75" s="295"/>
      <c r="F75" s="296"/>
    </row>
    <row r="76" spans="1:6" ht="27.6" x14ac:dyDescent="0.25">
      <c r="A76" s="1" t="s">
        <v>12</v>
      </c>
      <c r="B76" s="179" t="s">
        <v>122</v>
      </c>
      <c r="C76" s="1" t="s">
        <v>29</v>
      </c>
      <c r="D76" s="19">
        <f>55.2*2</f>
        <v>110.4</v>
      </c>
      <c r="E76" s="20"/>
      <c r="F76" s="29"/>
    </row>
    <row r="77" spans="1:6" x14ac:dyDescent="0.25">
      <c r="A77" s="1" t="s">
        <v>13</v>
      </c>
      <c r="B77" s="179" t="s">
        <v>117</v>
      </c>
      <c r="C77" s="1" t="s">
        <v>32</v>
      </c>
      <c r="D77" s="19">
        <v>10</v>
      </c>
      <c r="E77" s="20"/>
      <c r="F77" s="29"/>
    </row>
    <row r="78" spans="1:6" x14ac:dyDescent="0.25">
      <c r="A78" s="1" t="s">
        <v>14</v>
      </c>
      <c r="B78" s="179" t="s">
        <v>118</v>
      </c>
      <c r="C78" s="1" t="s">
        <v>32</v>
      </c>
      <c r="D78" s="19">
        <v>2</v>
      </c>
      <c r="E78" s="20"/>
      <c r="F78" s="29"/>
    </row>
    <row r="79" spans="1:6" ht="27.6" x14ac:dyDescent="0.25">
      <c r="A79" s="1" t="s">
        <v>15</v>
      </c>
      <c r="B79" s="179" t="s">
        <v>119</v>
      </c>
      <c r="C79" s="1" t="s">
        <v>9</v>
      </c>
      <c r="D79" s="19"/>
      <c r="E79" s="20"/>
      <c r="F79" s="29"/>
    </row>
    <row r="80" spans="1:6" x14ac:dyDescent="0.25">
      <c r="A80" s="1" t="s">
        <v>16</v>
      </c>
      <c r="B80" s="179" t="s">
        <v>370</v>
      </c>
      <c r="C80" s="1" t="s">
        <v>9</v>
      </c>
      <c r="D80" s="19">
        <f>100+2</f>
        <v>102</v>
      </c>
      <c r="E80" s="20"/>
      <c r="F80" s="29"/>
    </row>
    <row r="81" spans="1:6" x14ac:dyDescent="0.25">
      <c r="A81" s="1" t="s">
        <v>17</v>
      </c>
      <c r="B81" s="179" t="s">
        <v>112</v>
      </c>
      <c r="C81" s="1" t="s">
        <v>9</v>
      </c>
      <c r="D81" s="19">
        <f>D94</f>
        <v>172.8</v>
      </c>
      <c r="E81" s="20"/>
      <c r="F81" s="29"/>
    </row>
    <row r="82" spans="1:6" x14ac:dyDescent="0.25">
      <c r="A82" s="1" t="s">
        <v>18</v>
      </c>
      <c r="B82" s="179" t="s">
        <v>113</v>
      </c>
      <c r="C82" s="1" t="s">
        <v>9</v>
      </c>
      <c r="D82" s="19">
        <f>D95</f>
        <v>0</v>
      </c>
      <c r="E82" s="20"/>
      <c r="F82" s="29"/>
    </row>
    <row r="83" spans="1:6" x14ac:dyDescent="0.25">
      <c r="A83" s="1" t="s">
        <v>19</v>
      </c>
      <c r="B83" s="179" t="s">
        <v>46</v>
      </c>
      <c r="C83" s="1" t="s">
        <v>9</v>
      </c>
      <c r="D83" s="19">
        <f>D96</f>
        <v>403.20000000000005</v>
      </c>
      <c r="E83" s="20"/>
      <c r="F83" s="29"/>
    </row>
    <row r="84" spans="1:6" ht="16.5" customHeight="1" x14ac:dyDescent="0.25">
      <c r="A84" s="299" t="s">
        <v>40</v>
      </c>
      <c r="B84" s="300"/>
      <c r="C84" s="300"/>
      <c r="D84" s="300"/>
      <c r="E84" s="301"/>
      <c r="F84" s="173"/>
    </row>
    <row r="85" spans="1:6" x14ac:dyDescent="0.25">
      <c r="A85" s="30">
        <v>4</v>
      </c>
      <c r="B85" s="291" t="s">
        <v>41</v>
      </c>
      <c r="C85" s="292"/>
      <c r="D85" s="292"/>
      <c r="E85" s="292"/>
      <c r="F85" s="293"/>
    </row>
    <row r="86" spans="1:6" ht="27.6" x14ac:dyDescent="0.25">
      <c r="A86" s="1" t="s">
        <v>20</v>
      </c>
      <c r="B86" s="2" t="s">
        <v>44</v>
      </c>
      <c r="C86" s="1" t="s">
        <v>10</v>
      </c>
      <c r="D86" s="19"/>
      <c r="E86" s="20"/>
      <c r="F86" s="29"/>
    </row>
    <row r="87" spans="1:6" x14ac:dyDescent="0.25">
      <c r="A87" s="1" t="s">
        <v>21</v>
      </c>
      <c r="B87" s="2" t="s">
        <v>199</v>
      </c>
      <c r="C87" s="1" t="s">
        <v>10</v>
      </c>
      <c r="D87" s="19"/>
      <c r="E87" s="20"/>
      <c r="F87" s="29"/>
    </row>
    <row r="88" spans="1:6" x14ac:dyDescent="0.25">
      <c r="A88" s="1" t="s">
        <v>22</v>
      </c>
      <c r="B88" s="2" t="s">
        <v>42</v>
      </c>
      <c r="C88" s="1" t="s">
        <v>29</v>
      </c>
      <c r="D88" s="19"/>
      <c r="E88" s="20"/>
      <c r="F88" s="29"/>
    </row>
    <row r="89" spans="1:6" ht="33.75" customHeight="1" x14ac:dyDescent="0.25">
      <c r="A89" s="1" t="s">
        <v>23</v>
      </c>
      <c r="B89" s="2" t="s">
        <v>26</v>
      </c>
      <c r="C89" s="1" t="s">
        <v>10</v>
      </c>
      <c r="D89" s="19">
        <f>5*1.2*0.2*2</f>
        <v>2.4000000000000004</v>
      </c>
      <c r="E89" s="20"/>
      <c r="F89" s="29"/>
    </row>
    <row r="90" spans="1:6" x14ac:dyDescent="0.25">
      <c r="A90" s="1" t="s">
        <v>24</v>
      </c>
      <c r="B90" s="2" t="s">
        <v>124</v>
      </c>
      <c r="C90" s="1" t="s">
        <v>10</v>
      </c>
      <c r="D90" s="19"/>
      <c r="E90" s="20"/>
      <c r="F90" s="29"/>
    </row>
    <row r="91" spans="1:6" x14ac:dyDescent="0.25">
      <c r="A91" s="1" t="s">
        <v>25</v>
      </c>
      <c r="B91" s="2" t="s">
        <v>371</v>
      </c>
      <c r="C91" s="1" t="s">
        <v>10</v>
      </c>
      <c r="D91" s="19">
        <f>50*0.1*2</f>
        <v>10</v>
      </c>
      <c r="E91" s="20"/>
      <c r="F91" s="29"/>
    </row>
    <row r="92" spans="1:6" ht="27.6" x14ac:dyDescent="0.25">
      <c r="A92" s="1" t="s">
        <v>27</v>
      </c>
      <c r="B92" s="2" t="s">
        <v>202</v>
      </c>
      <c r="C92" s="1" t="s">
        <v>10</v>
      </c>
      <c r="D92" s="19">
        <f>((48*0.2*0.5)+(0.225*2))</f>
        <v>5.2500000000000009</v>
      </c>
      <c r="E92" s="181"/>
      <c r="F92" s="29"/>
    </row>
    <row r="93" spans="1:6" x14ac:dyDescent="0.25">
      <c r="A93" s="1" t="s">
        <v>28</v>
      </c>
      <c r="B93" s="2" t="s">
        <v>60</v>
      </c>
      <c r="C93" s="1" t="s">
        <v>7</v>
      </c>
      <c r="D93" s="19">
        <v>2</v>
      </c>
      <c r="E93" s="20"/>
      <c r="F93" s="29"/>
    </row>
    <row r="94" spans="1:6" x14ac:dyDescent="0.25">
      <c r="A94" s="1" t="s">
        <v>55</v>
      </c>
      <c r="B94" s="2" t="s">
        <v>45</v>
      </c>
      <c r="C94" s="1" t="s">
        <v>29</v>
      </c>
      <c r="D94" s="19">
        <f>((8.8+5.6)*(2)*(3))*2</f>
        <v>172.8</v>
      </c>
      <c r="E94" s="20"/>
      <c r="F94" s="29"/>
    </row>
    <row r="95" spans="1:6" x14ac:dyDescent="0.25">
      <c r="A95" s="1" t="s">
        <v>56</v>
      </c>
      <c r="B95" s="2" t="s">
        <v>121</v>
      </c>
      <c r="C95" s="1" t="s">
        <v>29</v>
      </c>
      <c r="D95" s="19">
        <v>0</v>
      </c>
      <c r="E95" s="20"/>
      <c r="F95" s="29"/>
    </row>
    <row r="96" spans="1:6" x14ac:dyDescent="0.25">
      <c r="A96" s="1" t="s">
        <v>58</v>
      </c>
      <c r="B96" s="2" t="s">
        <v>57</v>
      </c>
      <c r="C96" s="1" t="s">
        <v>29</v>
      </c>
      <c r="D96" s="19">
        <f>(72+24)*(4.2)</f>
        <v>403.20000000000005</v>
      </c>
      <c r="E96" s="20"/>
      <c r="F96" s="29"/>
    </row>
    <row r="97" spans="1:6" x14ac:dyDescent="0.25">
      <c r="A97" s="1" t="s">
        <v>123</v>
      </c>
      <c r="B97" s="172" t="s">
        <v>48</v>
      </c>
      <c r="C97" s="1" t="s">
        <v>29</v>
      </c>
      <c r="D97" s="19">
        <f>3*1.2*2</f>
        <v>7.1999999999999993</v>
      </c>
      <c r="E97" s="20"/>
      <c r="F97" s="29"/>
    </row>
    <row r="98" spans="1:6" x14ac:dyDescent="0.25">
      <c r="A98" s="302" t="s">
        <v>47</v>
      </c>
      <c r="B98" s="297"/>
      <c r="C98" s="297"/>
      <c r="D98" s="297"/>
      <c r="E98" s="298"/>
      <c r="F98" s="173"/>
    </row>
    <row r="99" spans="1:6" x14ac:dyDescent="0.25">
      <c r="A99" s="30">
        <v>5</v>
      </c>
      <c r="B99" s="291" t="s">
        <v>52</v>
      </c>
      <c r="C99" s="292"/>
      <c r="D99" s="292"/>
      <c r="E99" s="292"/>
      <c r="F99" s="293"/>
    </row>
    <row r="100" spans="1:6" ht="35.25" customHeight="1" x14ac:dyDescent="0.25">
      <c r="A100" s="1" t="s">
        <v>30</v>
      </c>
      <c r="B100" s="2" t="s">
        <v>196</v>
      </c>
      <c r="C100" s="1" t="s">
        <v>29</v>
      </c>
      <c r="D100" s="19">
        <f>D76</f>
        <v>110.4</v>
      </c>
      <c r="E100" s="20"/>
      <c r="F100" s="29"/>
    </row>
    <row r="101" spans="1:6" ht="31.5" customHeight="1" x14ac:dyDescent="0.25">
      <c r="A101" s="1" t="s">
        <v>31</v>
      </c>
      <c r="B101" s="2" t="s">
        <v>201</v>
      </c>
      <c r="C101" s="1" t="s">
        <v>29</v>
      </c>
      <c r="D101" s="19">
        <f>D76</f>
        <v>110.4</v>
      </c>
      <c r="E101" s="20"/>
      <c r="F101" s="29"/>
    </row>
    <row r="102" spans="1:6" ht="41.4" x14ac:dyDescent="0.25">
      <c r="A102" s="1" t="s">
        <v>49</v>
      </c>
      <c r="B102" s="2" t="s">
        <v>120</v>
      </c>
      <c r="C102" s="1" t="s">
        <v>32</v>
      </c>
      <c r="D102" s="19">
        <v>2</v>
      </c>
      <c r="E102" s="20"/>
      <c r="F102" s="29"/>
    </row>
    <row r="103" spans="1:6" ht="41.4" x14ac:dyDescent="0.25">
      <c r="A103" s="1" t="s">
        <v>50</v>
      </c>
      <c r="B103" s="2" t="s">
        <v>368</v>
      </c>
      <c r="C103" s="1" t="s">
        <v>32</v>
      </c>
      <c r="D103" s="19">
        <v>2</v>
      </c>
      <c r="E103" s="20"/>
      <c r="F103" s="29"/>
    </row>
    <row r="104" spans="1:6" ht="41.4" x14ac:dyDescent="0.25">
      <c r="A104" s="1" t="s">
        <v>127</v>
      </c>
      <c r="B104" s="2" t="s">
        <v>369</v>
      </c>
      <c r="C104" s="1" t="s">
        <v>32</v>
      </c>
      <c r="D104" s="19">
        <v>10</v>
      </c>
      <c r="E104" s="20"/>
      <c r="F104" s="29"/>
    </row>
    <row r="105" spans="1:6" ht="42" customHeight="1" x14ac:dyDescent="0.25">
      <c r="A105" s="1" t="s">
        <v>53</v>
      </c>
      <c r="B105" s="2" t="s">
        <v>114</v>
      </c>
      <c r="C105" s="1" t="s">
        <v>32</v>
      </c>
      <c r="D105" s="19">
        <v>10</v>
      </c>
      <c r="E105" s="20"/>
      <c r="F105" s="29"/>
    </row>
    <row r="106" spans="1:6" ht="16.5" customHeight="1" x14ac:dyDescent="0.25">
      <c r="A106" s="1" t="s">
        <v>54</v>
      </c>
      <c r="B106" s="2" t="s">
        <v>175</v>
      </c>
      <c r="C106" s="1" t="s">
        <v>29</v>
      </c>
      <c r="D106" s="19">
        <f>D107</f>
        <v>180</v>
      </c>
      <c r="E106" s="20"/>
      <c r="F106" s="29"/>
    </row>
    <row r="107" spans="1:6" ht="16.5" customHeight="1" x14ac:dyDescent="0.25">
      <c r="A107" s="1">
        <v>5.9</v>
      </c>
      <c r="B107" s="2" t="s">
        <v>36</v>
      </c>
      <c r="C107" s="1" t="s">
        <v>29</v>
      </c>
      <c r="D107" s="19">
        <f>(30*3)*2</f>
        <v>180</v>
      </c>
      <c r="E107" s="20"/>
      <c r="F107" s="29"/>
    </row>
    <row r="108" spans="1:6" ht="16.5" customHeight="1" x14ac:dyDescent="0.25">
      <c r="A108" s="1">
        <v>5.0999999999999996</v>
      </c>
      <c r="B108" s="2" t="s">
        <v>59</v>
      </c>
      <c r="C108" s="1" t="s">
        <v>29</v>
      </c>
      <c r="D108" s="19">
        <f>((9+6)*(2)*(4.2))*2</f>
        <v>252</v>
      </c>
      <c r="E108" s="20"/>
      <c r="F108" s="29"/>
    </row>
    <row r="109" spans="1:6" x14ac:dyDescent="0.25">
      <c r="A109" s="1">
        <v>5.1100000000000003</v>
      </c>
      <c r="B109" s="2" t="s">
        <v>111</v>
      </c>
      <c r="C109" s="1" t="s">
        <v>29</v>
      </c>
      <c r="D109" s="19">
        <f>(3*1.2)*2</f>
        <v>7.1999999999999993</v>
      </c>
      <c r="E109" s="20"/>
      <c r="F109" s="29"/>
    </row>
    <row r="110" spans="1:6" x14ac:dyDescent="0.25">
      <c r="A110" s="1" t="s">
        <v>126</v>
      </c>
      <c r="B110" s="5" t="s">
        <v>33</v>
      </c>
      <c r="C110" s="1" t="s">
        <v>29</v>
      </c>
      <c r="D110" s="19"/>
      <c r="E110" s="21"/>
      <c r="F110" s="29"/>
    </row>
    <row r="111" spans="1:6" x14ac:dyDescent="0.25">
      <c r="A111" s="1" t="s">
        <v>125</v>
      </c>
      <c r="B111" s="2" t="s">
        <v>34</v>
      </c>
      <c r="C111" s="1" t="s">
        <v>76</v>
      </c>
      <c r="D111" s="19"/>
      <c r="E111" s="21"/>
      <c r="F111" s="29"/>
    </row>
    <row r="112" spans="1:6" ht="18.75" customHeight="1" x14ac:dyDescent="0.25">
      <c r="A112" s="237" t="s">
        <v>51</v>
      </c>
      <c r="B112" s="238"/>
      <c r="C112" s="238"/>
      <c r="D112" s="238"/>
      <c r="E112" s="239"/>
      <c r="F112" s="31"/>
    </row>
    <row r="113" spans="1:6" ht="17.399999999999999" x14ac:dyDescent="0.25">
      <c r="A113" s="249" t="s">
        <v>339</v>
      </c>
      <c r="B113" s="250"/>
      <c r="C113" s="250"/>
      <c r="D113" s="250"/>
      <c r="E113" s="250"/>
      <c r="F113" s="34"/>
    </row>
    <row r="114" spans="1:6" ht="37.5" customHeight="1" x14ac:dyDescent="0.25">
      <c r="A114" s="57"/>
      <c r="B114" s="3"/>
      <c r="C114" s="3"/>
      <c r="D114" s="3"/>
      <c r="E114" s="3"/>
      <c r="F114" s="58"/>
    </row>
    <row r="115" spans="1:6" ht="15.6" x14ac:dyDescent="0.25">
      <c r="A115" s="254" t="s">
        <v>377</v>
      </c>
      <c r="B115" s="255"/>
      <c r="C115" s="255"/>
      <c r="D115" s="255"/>
      <c r="E115" s="255"/>
      <c r="F115" s="256"/>
    </row>
    <row r="116" spans="1:6" x14ac:dyDescent="0.25">
      <c r="A116" s="35" t="s">
        <v>233</v>
      </c>
      <c r="B116" s="36" t="s">
        <v>374</v>
      </c>
      <c r="C116" s="200"/>
      <c r="D116" s="200"/>
      <c r="E116" s="200"/>
      <c r="F116" s="200"/>
    </row>
    <row r="117" spans="1:6" ht="16.2" x14ac:dyDescent="0.25">
      <c r="A117" s="56" t="s">
        <v>234</v>
      </c>
      <c r="B117" s="40" t="s">
        <v>373</v>
      </c>
      <c r="C117" s="148" t="s">
        <v>359</v>
      </c>
      <c r="D117" s="47">
        <f>53.5*0.3</f>
        <v>16.05</v>
      </c>
      <c r="E117" s="47"/>
      <c r="F117" s="47"/>
    </row>
    <row r="118" spans="1:6" ht="27.6" x14ac:dyDescent="0.25">
      <c r="A118" s="56" t="s">
        <v>235</v>
      </c>
      <c r="B118" s="46" t="s">
        <v>386</v>
      </c>
      <c r="C118" s="148" t="s">
        <v>359</v>
      </c>
      <c r="D118" s="47">
        <f>D117</f>
        <v>16.05</v>
      </c>
      <c r="E118" s="47"/>
      <c r="F118" s="47"/>
    </row>
    <row r="119" spans="1:6" x14ac:dyDescent="0.25">
      <c r="A119" s="261" t="s">
        <v>97</v>
      </c>
      <c r="B119" s="262"/>
      <c r="C119" s="262"/>
      <c r="D119" s="262"/>
      <c r="E119" s="263"/>
      <c r="F119" s="201"/>
    </row>
    <row r="120" spans="1:6" x14ac:dyDescent="0.25">
      <c r="A120" s="35" t="s">
        <v>236</v>
      </c>
      <c r="B120" s="50" t="s">
        <v>350</v>
      </c>
      <c r="C120" s="35"/>
      <c r="D120" s="35"/>
      <c r="E120" s="35"/>
      <c r="F120" s="53"/>
    </row>
    <row r="121" spans="1:6" ht="16.2" x14ac:dyDescent="0.25">
      <c r="A121" s="41" t="s">
        <v>332</v>
      </c>
      <c r="B121" s="40" t="s">
        <v>357</v>
      </c>
      <c r="C121" s="148" t="s">
        <v>359</v>
      </c>
      <c r="D121" s="47">
        <f>46.9*0.08</f>
        <v>3.7519999999999998</v>
      </c>
      <c r="E121" s="47"/>
      <c r="F121" s="47"/>
    </row>
    <row r="122" spans="1:6" ht="16.2" x14ac:dyDescent="0.25">
      <c r="A122" s="41" t="s">
        <v>237</v>
      </c>
      <c r="B122" s="99" t="s">
        <v>366</v>
      </c>
      <c r="C122" s="148" t="s">
        <v>359</v>
      </c>
      <c r="D122" s="182">
        <f>(2.13*0.15)*2</f>
        <v>0.6389999999999999</v>
      </c>
      <c r="E122" s="183"/>
      <c r="F122" s="174"/>
    </row>
    <row r="123" spans="1:6" x14ac:dyDescent="0.25">
      <c r="A123" s="243" t="s">
        <v>98</v>
      </c>
      <c r="B123" s="244"/>
      <c r="C123" s="244"/>
      <c r="D123" s="244"/>
      <c r="E123" s="245"/>
      <c r="F123" s="184"/>
    </row>
    <row r="124" spans="1:6" x14ac:dyDescent="0.25">
      <c r="A124" s="35" t="s">
        <v>243</v>
      </c>
      <c r="B124" s="36" t="s">
        <v>163</v>
      </c>
      <c r="C124" s="37"/>
      <c r="D124" s="38"/>
      <c r="E124" s="39"/>
      <c r="F124" s="39"/>
    </row>
    <row r="125" spans="1:6" x14ac:dyDescent="0.25">
      <c r="A125" s="41" t="s">
        <v>351</v>
      </c>
      <c r="B125" s="40" t="s">
        <v>349</v>
      </c>
      <c r="C125" s="41" t="s">
        <v>9</v>
      </c>
      <c r="D125" s="42">
        <f>50.75*3</f>
        <v>152.25</v>
      </c>
      <c r="E125" s="43"/>
      <c r="F125" s="43"/>
    </row>
    <row r="126" spans="1:6" x14ac:dyDescent="0.25">
      <c r="A126" s="41" t="s">
        <v>256</v>
      </c>
      <c r="B126" s="40" t="s">
        <v>75</v>
      </c>
      <c r="C126" s="41" t="s">
        <v>9</v>
      </c>
      <c r="D126" s="42">
        <f>34.5*4</f>
        <v>138</v>
      </c>
      <c r="E126" s="43"/>
      <c r="F126" s="43"/>
    </row>
    <row r="127" spans="1:6" x14ac:dyDescent="0.25">
      <c r="A127" s="243" t="s">
        <v>99</v>
      </c>
      <c r="B127" s="244"/>
      <c r="C127" s="244"/>
      <c r="D127" s="244"/>
      <c r="E127" s="245"/>
      <c r="F127" s="54"/>
    </row>
    <row r="128" spans="1:6" x14ac:dyDescent="0.25">
      <c r="A128" s="35" t="s">
        <v>265</v>
      </c>
      <c r="B128" s="36" t="s">
        <v>340</v>
      </c>
      <c r="C128" s="37"/>
      <c r="D128" s="38"/>
      <c r="E128" s="39"/>
      <c r="F128" s="39"/>
    </row>
    <row r="129" spans="1:6" x14ac:dyDescent="0.25">
      <c r="A129" s="41" t="s">
        <v>352</v>
      </c>
      <c r="B129" s="40" t="s">
        <v>341</v>
      </c>
      <c r="C129" s="41" t="s">
        <v>9</v>
      </c>
      <c r="D129" s="42">
        <f>46.9</f>
        <v>46.9</v>
      </c>
      <c r="E129" s="43"/>
      <c r="F129" s="43"/>
    </row>
    <row r="130" spans="1:6" x14ac:dyDescent="0.25">
      <c r="A130" s="41" t="s">
        <v>276</v>
      </c>
      <c r="B130" s="40" t="s">
        <v>342</v>
      </c>
      <c r="C130" s="41" t="s">
        <v>76</v>
      </c>
      <c r="D130" s="42">
        <f>50.73</f>
        <v>50.73</v>
      </c>
      <c r="E130" s="43"/>
      <c r="F130" s="43"/>
    </row>
    <row r="131" spans="1:6" x14ac:dyDescent="0.25">
      <c r="A131" s="243" t="s">
        <v>100</v>
      </c>
      <c r="B131" s="244"/>
      <c r="C131" s="244"/>
      <c r="D131" s="244"/>
      <c r="E131" s="245"/>
      <c r="F131" s="54"/>
    </row>
    <row r="132" spans="1:6" x14ac:dyDescent="0.25">
      <c r="A132" s="35" t="s">
        <v>280</v>
      </c>
      <c r="B132" s="36" t="s">
        <v>170</v>
      </c>
      <c r="C132" s="37"/>
      <c r="D132" s="38"/>
      <c r="E132" s="39"/>
      <c r="F132" s="39"/>
    </row>
    <row r="133" spans="1:6" x14ac:dyDescent="0.25">
      <c r="A133" s="41" t="s">
        <v>281</v>
      </c>
      <c r="B133" s="44" t="s">
        <v>346</v>
      </c>
      <c r="C133" s="41" t="s">
        <v>32</v>
      </c>
      <c r="D133" s="45">
        <v>3</v>
      </c>
      <c r="E133" s="43"/>
      <c r="F133" s="43"/>
    </row>
    <row r="134" spans="1:6" x14ac:dyDescent="0.25">
      <c r="A134" s="41" t="s">
        <v>283</v>
      </c>
      <c r="B134" s="40" t="s">
        <v>347</v>
      </c>
      <c r="C134" s="41" t="s">
        <v>32</v>
      </c>
      <c r="D134" s="45">
        <v>1</v>
      </c>
      <c r="E134" s="43"/>
      <c r="F134" s="43"/>
    </row>
    <row r="135" spans="1:6" ht="27.6" x14ac:dyDescent="0.25">
      <c r="A135" s="41" t="s">
        <v>353</v>
      </c>
      <c r="B135" s="46" t="s">
        <v>348</v>
      </c>
      <c r="C135" s="41" t="s">
        <v>32</v>
      </c>
      <c r="D135" s="45">
        <v>7</v>
      </c>
      <c r="E135" s="43"/>
      <c r="F135" s="43"/>
    </row>
    <row r="136" spans="1:6" x14ac:dyDescent="0.25">
      <c r="A136" s="41" t="s">
        <v>380</v>
      </c>
      <c r="B136" s="40" t="s">
        <v>343</v>
      </c>
      <c r="C136" s="41" t="s">
        <v>32</v>
      </c>
      <c r="D136" s="45">
        <v>7</v>
      </c>
      <c r="E136" s="43"/>
      <c r="F136" s="43"/>
    </row>
    <row r="137" spans="1:6" x14ac:dyDescent="0.25">
      <c r="A137" s="243" t="s">
        <v>101</v>
      </c>
      <c r="B137" s="244"/>
      <c r="C137" s="244"/>
      <c r="D137" s="244"/>
      <c r="E137" s="245"/>
      <c r="F137" s="54"/>
    </row>
    <row r="138" spans="1:6" x14ac:dyDescent="0.25">
      <c r="A138" s="35" t="s">
        <v>286</v>
      </c>
      <c r="B138" s="36" t="s">
        <v>372</v>
      </c>
      <c r="C138" s="37"/>
      <c r="D138" s="37"/>
      <c r="E138" s="37"/>
      <c r="F138" s="199"/>
    </row>
    <row r="139" spans="1:6" ht="31.5" customHeight="1" x14ac:dyDescent="0.25">
      <c r="A139" s="41" t="s">
        <v>287</v>
      </c>
      <c r="B139" s="177" t="s">
        <v>396</v>
      </c>
      <c r="C139" s="41" t="s">
        <v>9</v>
      </c>
      <c r="D139" s="41">
        <v>53.55</v>
      </c>
      <c r="E139" s="41"/>
      <c r="F139" s="43"/>
    </row>
    <row r="140" spans="1:6" x14ac:dyDescent="0.25">
      <c r="A140" s="243" t="s">
        <v>102</v>
      </c>
      <c r="B140" s="244"/>
      <c r="C140" s="244"/>
      <c r="D140" s="244"/>
      <c r="E140" s="245"/>
      <c r="F140" s="54"/>
    </row>
    <row r="141" spans="1:6" x14ac:dyDescent="0.25">
      <c r="A141" s="35" t="s">
        <v>293</v>
      </c>
      <c r="B141" s="36" t="s">
        <v>323</v>
      </c>
      <c r="C141" s="37"/>
      <c r="D141" s="48"/>
      <c r="E141" s="39"/>
      <c r="F141" s="39"/>
    </row>
    <row r="142" spans="1:6" x14ac:dyDescent="0.25">
      <c r="A142" s="100" t="s">
        <v>294</v>
      </c>
      <c r="B142" s="202" t="s">
        <v>175</v>
      </c>
      <c r="C142" s="41" t="s">
        <v>9</v>
      </c>
      <c r="D142" s="42">
        <f>50.75*3.2</f>
        <v>162.4</v>
      </c>
      <c r="E142" s="42"/>
      <c r="F142" s="43"/>
    </row>
    <row r="143" spans="1:6" x14ac:dyDescent="0.25">
      <c r="A143" s="100" t="s">
        <v>296</v>
      </c>
      <c r="B143" s="49" t="s">
        <v>344</v>
      </c>
      <c r="C143" s="41" t="s">
        <v>9</v>
      </c>
      <c r="D143" s="42">
        <f>D142</f>
        <v>162.4</v>
      </c>
      <c r="E143" s="43"/>
      <c r="F143" s="43"/>
    </row>
    <row r="144" spans="1:6" x14ac:dyDescent="0.25">
      <c r="A144" s="100" t="s">
        <v>381</v>
      </c>
      <c r="B144" s="49" t="s">
        <v>345</v>
      </c>
      <c r="C144" s="41" t="s">
        <v>9</v>
      </c>
      <c r="D144" s="42">
        <f>34.5*4</f>
        <v>138</v>
      </c>
      <c r="E144" s="43"/>
      <c r="F144" s="43"/>
    </row>
    <row r="145" spans="1:6" x14ac:dyDescent="0.25">
      <c r="A145" s="243" t="s">
        <v>103</v>
      </c>
      <c r="B145" s="244"/>
      <c r="C145" s="244"/>
      <c r="D145" s="244"/>
      <c r="E145" s="245"/>
      <c r="F145" s="54"/>
    </row>
    <row r="146" spans="1:6" x14ac:dyDescent="0.25">
      <c r="A146" s="35" t="s">
        <v>298</v>
      </c>
      <c r="B146" s="36" t="s">
        <v>354</v>
      </c>
      <c r="C146" s="50"/>
      <c r="D146" s="53"/>
      <c r="E146" s="50"/>
      <c r="F146" s="39"/>
    </row>
    <row r="147" spans="1:6" ht="82.8" x14ac:dyDescent="0.25">
      <c r="A147" s="100" t="s">
        <v>382</v>
      </c>
      <c r="B147" s="2" t="s">
        <v>421</v>
      </c>
      <c r="C147" s="104" t="s">
        <v>7</v>
      </c>
      <c r="D147" s="105">
        <v>1</v>
      </c>
      <c r="E147" s="51"/>
      <c r="F147" s="43"/>
    </row>
    <row r="148" spans="1:6" x14ac:dyDescent="0.25">
      <c r="A148" s="243" t="s">
        <v>336</v>
      </c>
      <c r="B148" s="244"/>
      <c r="C148" s="244"/>
      <c r="D148" s="244"/>
      <c r="E148" s="245"/>
      <c r="F148" s="54"/>
    </row>
    <row r="149" spans="1:6" ht="17.399999999999999" x14ac:dyDescent="0.3">
      <c r="A149" s="246" t="s">
        <v>433</v>
      </c>
      <c r="B149" s="247"/>
      <c r="C149" s="247"/>
      <c r="D149" s="247"/>
      <c r="E149" s="248"/>
      <c r="F149" s="55"/>
    </row>
    <row r="150" spans="1:6" ht="48" customHeight="1" x14ac:dyDescent="0.25">
      <c r="A150" s="257"/>
      <c r="B150" s="257"/>
      <c r="C150" s="257"/>
      <c r="D150" s="257"/>
      <c r="E150" s="257"/>
      <c r="F150" s="257"/>
    </row>
    <row r="151" spans="1:6" x14ac:dyDescent="0.25">
      <c r="A151" s="258" t="s">
        <v>402</v>
      </c>
      <c r="B151" s="259"/>
      <c r="C151" s="259"/>
      <c r="D151" s="259"/>
      <c r="E151" s="259"/>
      <c r="F151" s="260"/>
    </row>
    <row r="152" spans="1:6" x14ac:dyDescent="0.25">
      <c r="A152" s="185">
        <v>1</v>
      </c>
      <c r="B152" s="264" t="s">
        <v>337</v>
      </c>
      <c r="C152" s="265"/>
      <c r="D152" s="265"/>
      <c r="E152" s="265"/>
      <c r="F152" s="266"/>
    </row>
    <row r="153" spans="1:6" ht="16.2" x14ac:dyDescent="0.25">
      <c r="A153" s="148" t="s">
        <v>6</v>
      </c>
      <c r="B153" s="153" t="s">
        <v>65</v>
      </c>
      <c r="C153" s="148" t="s">
        <v>359</v>
      </c>
      <c r="D153" s="186">
        <v>18.899999999999999</v>
      </c>
      <c r="E153" s="183"/>
      <c r="F153" s="174"/>
    </row>
    <row r="154" spans="1:6" ht="16.2" x14ac:dyDescent="0.25">
      <c r="A154" s="148" t="s">
        <v>87</v>
      </c>
      <c r="B154" s="153" t="s">
        <v>66</v>
      </c>
      <c r="C154" s="148" t="s">
        <v>359</v>
      </c>
      <c r="D154" s="183">
        <v>0.97199999999999998</v>
      </c>
      <c r="E154" s="183"/>
      <c r="F154" s="174"/>
    </row>
    <row r="155" spans="1:6" ht="16.2" x14ac:dyDescent="0.25">
      <c r="A155" s="148" t="s">
        <v>88</v>
      </c>
      <c r="B155" s="99" t="s">
        <v>198</v>
      </c>
      <c r="C155" s="148" t="s">
        <v>359</v>
      </c>
      <c r="D155" s="186">
        <f>(4.05*0.3*0.55)+(4.2*1*0.3)+(1.6*1.15*0.15)</f>
        <v>2.20425</v>
      </c>
      <c r="E155" s="183"/>
      <c r="F155" s="174"/>
    </row>
    <row r="156" spans="1:6" x14ac:dyDescent="0.25">
      <c r="A156" s="240" t="s">
        <v>97</v>
      </c>
      <c r="B156" s="241"/>
      <c r="C156" s="241"/>
      <c r="D156" s="241"/>
      <c r="E156" s="242"/>
      <c r="F156" s="173"/>
    </row>
    <row r="157" spans="1:6" x14ac:dyDescent="0.25">
      <c r="A157" s="185">
        <v>2</v>
      </c>
      <c r="B157" s="187" t="s">
        <v>214</v>
      </c>
      <c r="C157" s="188"/>
      <c r="D157" s="189"/>
      <c r="E157" s="190"/>
      <c r="F157" s="191"/>
    </row>
    <row r="158" spans="1:6" ht="16.2" x14ac:dyDescent="0.25">
      <c r="A158" s="148" t="s">
        <v>8</v>
      </c>
      <c r="B158" s="153" t="s">
        <v>360</v>
      </c>
      <c r="C158" s="148" t="s">
        <v>359</v>
      </c>
      <c r="D158" s="186">
        <f>(15.25*0.05*0.6+4.2*0.05*0.25)</f>
        <v>0.51</v>
      </c>
      <c r="E158" s="183"/>
      <c r="F158" s="174"/>
    </row>
    <row r="159" spans="1:6" ht="16.2" x14ac:dyDescent="0.25">
      <c r="A159" s="148" t="s">
        <v>89</v>
      </c>
      <c r="B159" s="153" t="s">
        <v>361</v>
      </c>
      <c r="C159" s="148" t="s">
        <v>359</v>
      </c>
      <c r="D159" s="186">
        <f>14.8*0.2</f>
        <v>2.9600000000000004</v>
      </c>
      <c r="E159" s="183"/>
      <c r="F159" s="174"/>
    </row>
    <row r="160" spans="1:6" ht="16.2" x14ac:dyDescent="0.25">
      <c r="A160" s="148" t="s">
        <v>90</v>
      </c>
      <c r="B160" s="153" t="s">
        <v>362</v>
      </c>
      <c r="C160" s="148" t="s">
        <v>359</v>
      </c>
      <c r="D160" s="186">
        <v>1.0169999999999999</v>
      </c>
      <c r="E160" s="183"/>
      <c r="F160" s="174"/>
    </row>
    <row r="161" spans="1:6" ht="16.2" x14ac:dyDescent="0.25">
      <c r="A161" s="148" t="s">
        <v>91</v>
      </c>
      <c r="B161" s="160" t="s">
        <v>363</v>
      </c>
      <c r="C161" s="161" t="s">
        <v>364</v>
      </c>
      <c r="D161" s="192">
        <v>0.12</v>
      </c>
      <c r="E161" s="183"/>
      <c r="F161" s="174"/>
    </row>
    <row r="162" spans="1:6" x14ac:dyDescent="0.25">
      <c r="A162" s="148" t="s">
        <v>92</v>
      </c>
      <c r="B162" s="160" t="s">
        <v>68</v>
      </c>
      <c r="C162" s="161" t="str">
        <f>+C161</f>
        <v>m3</v>
      </c>
      <c r="D162" s="192">
        <f>2.9*1*0.1</f>
        <v>0.28999999999999998</v>
      </c>
      <c r="E162" s="183"/>
      <c r="F162" s="174"/>
    </row>
    <row r="163" spans="1:6" x14ac:dyDescent="0.25">
      <c r="A163" s="148" t="s">
        <v>93</v>
      </c>
      <c r="B163" s="160" t="s">
        <v>69</v>
      </c>
      <c r="C163" s="161" t="str">
        <f>+C165</f>
        <v>m3</v>
      </c>
      <c r="D163" s="182">
        <v>0.19500000000000001</v>
      </c>
      <c r="E163" s="183"/>
      <c r="F163" s="174"/>
    </row>
    <row r="164" spans="1:6" ht="16.2" x14ac:dyDescent="0.25">
      <c r="A164" s="148" t="s">
        <v>94</v>
      </c>
      <c r="B164" s="153" t="s">
        <v>70</v>
      </c>
      <c r="C164" s="148" t="s">
        <v>365</v>
      </c>
      <c r="D164" s="186">
        <f>14.35*1.6+4.05*0.55</f>
        <v>25.1875</v>
      </c>
      <c r="E164" s="183"/>
      <c r="F164" s="174"/>
    </row>
    <row r="165" spans="1:6" ht="27.6" x14ac:dyDescent="0.25">
      <c r="A165" s="148" t="s">
        <v>95</v>
      </c>
      <c r="B165" s="153" t="s">
        <v>116</v>
      </c>
      <c r="C165" s="148" t="s">
        <v>359</v>
      </c>
      <c r="D165" s="183">
        <v>0.84</v>
      </c>
      <c r="E165" s="183"/>
      <c r="F165" s="174"/>
    </row>
    <row r="166" spans="1:6" ht="16.2" x14ac:dyDescent="0.25">
      <c r="A166" s="148" t="s">
        <v>96</v>
      </c>
      <c r="B166" s="153" t="s">
        <v>71</v>
      </c>
      <c r="C166" s="148" t="s">
        <v>365</v>
      </c>
      <c r="D166" s="186">
        <f>19.4*1.6</f>
        <v>31.04</v>
      </c>
      <c r="E166" s="183"/>
      <c r="F166" s="174"/>
    </row>
    <row r="167" spans="1:6" x14ac:dyDescent="0.25">
      <c r="A167" s="240" t="s">
        <v>98</v>
      </c>
      <c r="B167" s="241"/>
      <c r="C167" s="241"/>
      <c r="D167" s="241"/>
      <c r="E167" s="242"/>
      <c r="F167" s="173"/>
    </row>
    <row r="168" spans="1:6" x14ac:dyDescent="0.25">
      <c r="A168" s="185">
        <v>3</v>
      </c>
      <c r="B168" s="187" t="s">
        <v>148</v>
      </c>
      <c r="C168" s="188"/>
      <c r="D168" s="189"/>
      <c r="E168" s="190"/>
      <c r="F168" s="191"/>
    </row>
    <row r="169" spans="1:6" ht="27.6" x14ac:dyDescent="0.25">
      <c r="A169" s="148" t="s">
        <v>12</v>
      </c>
      <c r="B169" s="153" t="s">
        <v>72</v>
      </c>
      <c r="C169" s="148" t="s">
        <v>359</v>
      </c>
      <c r="D169" s="183">
        <v>0.85</v>
      </c>
      <c r="E169" s="183"/>
      <c r="F169" s="174"/>
    </row>
    <row r="170" spans="1:6" ht="16.2" x14ac:dyDescent="0.25">
      <c r="A170" s="148" t="s">
        <v>104</v>
      </c>
      <c r="B170" s="153" t="s">
        <v>73</v>
      </c>
      <c r="C170" s="148" t="s">
        <v>365</v>
      </c>
      <c r="D170" s="186">
        <v>37.11</v>
      </c>
      <c r="E170" s="183"/>
      <c r="F170" s="174"/>
    </row>
    <row r="171" spans="1:6" ht="16.2" x14ac:dyDescent="0.25">
      <c r="A171" s="148" t="s">
        <v>13</v>
      </c>
      <c r="B171" s="153" t="s">
        <v>366</v>
      </c>
      <c r="C171" s="148" t="s">
        <v>359</v>
      </c>
      <c r="D171" s="182">
        <f>0.49+0.2</f>
        <v>0.69</v>
      </c>
      <c r="E171" s="183"/>
      <c r="F171" s="174"/>
    </row>
    <row r="172" spans="1:6" x14ac:dyDescent="0.25">
      <c r="A172" s="240" t="s">
        <v>99</v>
      </c>
      <c r="B172" s="241"/>
      <c r="C172" s="241"/>
      <c r="D172" s="241"/>
      <c r="E172" s="242"/>
      <c r="F172" s="173"/>
    </row>
    <row r="173" spans="1:6" x14ac:dyDescent="0.25">
      <c r="A173" s="185">
        <v>4</v>
      </c>
      <c r="B173" s="187" t="s">
        <v>163</v>
      </c>
      <c r="C173" s="188"/>
      <c r="D173" s="189"/>
      <c r="E173" s="190"/>
      <c r="F173" s="191"/>
    </row>
    <row r="174" spans="1:6" ht="16.2" x14ac:dyDescent="0.25">
      <c r="A174" s="148" t="s">
        <v>20</v>
      </c>
      <c r="B174" s="153" t="s">
        <v>74</v>
      </c>
      <c r="C174" s="148" t="s">
        <v>365</v>
      </c>
      <c r="D174" s="183">
        <f>15.2*2.2</f>
        <v>33.44</v>
      </c>
      <c r="E174" s="183"/>
      <c r="F174" s="174"/>
    </row>
    <row r="175" spans="1:6" ht="16.2" x14ac:dyDescent="0.25">
      <c r="A175" s="148" t="s">
        <v>21</v>
      </c>
      <c r="B175" s="153" t="s">
        <v>75</v>
      </c>
      <c r="C175" s="148" t="s">
        <v>365</v>
      </c>
      <c r="D175" s="183">
        <f>34.21</f>
        <v>34.21</v>
      </c>
      <c r="E175" s="183"/>
      <c r="F175" s="174"/>
    </row>
    <row r="176" spans="1:6" x14ac:dyDescent="0.25">
      <c r="A176" s="240" t="s">
        <v>100</v>
      </c>
      <c r="B176" s="241"/>
      <c r="C176" s="241"/>
      <c r="D176" s="241"/>
      <c r="E176" s="242"/>
      <c r="F176" s="173"/>
    </row>
    <row r="177" spans="1:6" x14ac:dyDescent="0.25">
      <c r="A177" s="185">
        <v>5</v>
      </c>
      <c r="B177" s="187" t="s">
        <v>321</v>
      </c>
      <c r="C177" s="188"/>
      <c r="D177" s="190"/>
      <c r="E177" s="190"/>
      <c r="F177" s="191"/>
    </row>
    <row r="178" spans="1:6" ht="27.6" x14ac:dyDescent="0.25">
      <c r="A178" s="148" t="s">
        <v>30</v>
      </c>
      <c r="B178" s="153" t="s">
        <v>195</v>
      </c>
      <c r="C178" s="148" t="s">
        <v>76</v>
      </c>
      <c r="D178" s="183">
        <v>3.6</v>
      </c>
      <c r="E178" s="183"/>
      <c r="F178" s="174"/>
    </row>
    <row r="179" spans="1:6" ht="16.2" x14ac:dyDescent="0.25">
      <c r="A179" s="148" t="s">
        <v>31</v>
      </c>
      <c r="B179" s="153" t="s">
        <v>77</v>
      </c>
      <c r="C179" s="148" t="s">
        <v>365</v>
      </c>
      <c r="D179" s="183">
        <v>4.88</v>
      </c>
      <c r="E179" s="183"/>
      <c r="F179" s="174"/>
    </row>
    <row r="180" spans="1:6" ht="27.6" x14ac:dyDescent="0.25">
      <c r="A180" s="148" t="s">
        <v>49</v>
      </c>
      <c r="B180" s="153" t="s">
        <v>78</v>
      </c>
      <c r="C180" s="148" t="s">
        <v>365</v>
      </c>
      <c r="D180" s="183">
        <v>6.82</v>
      </c>
      <c r="E180" s="183"/>
      <c r="F180" s="174"/>
    </row>
    <row r="181" spans="1:6" x14ac:dyDescent="0.25">
      <c r="A181" s="240" t="s">
        <v>101</v>
      </c>
      <c r="B181" s="241"/>
      <c r="C181" s="241"/>
      <c r="D181" s="241"/>
      <c r="E181" s="242"/>
      <c r="F181" s="173"/>
    </row>
    <row r="182" spans="1:6" x14ac:dyDescent="0.25">
      <c r="A182" s="185">
        <v>6</v>
      </c>
      <c r="B182" s="187" t="s">
        <v>170</v>
      </c>
      <c r="C182" s="188"/>
      <c r="D182" s="189"/>
      <c r="E182" s="190"/>
      <c r="F182" s="191"/>
    </row>
    <row r="183" spans="1:6" ht="27.6" x14ac:dyDescent="0.25">
      <c r="A183" s="148" t="s">
        <v>61</v>
      </c>
      <c r="B183" s="153" t="s">
        <v>79</v>
      </c>
      <c r="C183" s="148" t="s">
        <v>32</v>
      </c>
      <c r="D183" s="183">
        <v>2</v>
      </c>
      <c r="E183" s="183"/>
      <c r="F183" s="174"/>
    </row>
    <row r="184" spans="1:6" ht="27.6" x14ac:dyDescent="0.25">
      <c r="A184" s="148" t="s">
        <v>62</v>
      </c>
      <c r="B184" s="153" t="s">
        <v>80</v>
      </c>
      <c r="C184" s="148" t="s">
        <v>7</v>
      </c>
      <c r="D184" s="183">
        <v>1</v>
      </c>
      <c r="E184" s="183"/>
      <c r="F184" s="174"/>
    </row>
    <row r="185" spans="1:6" x14ac:dyDescent="0.25">
      <c r="A185" s="148" t="s">
        <v>105</v>
      </c>
      <c r="B185" s="153" t="s">
        <v>81</v>
      </c>
      <c r="C185" s="148" t="s">
        <v>32</v>
      </c>
      <c r="D185" s="183">
        <v>1</v>
      </c>
      <c r="E185" s="183"/>
      <c r="F185" s="174"/>
    </row>
    <row r="186" spans="1:6" x14ac:dyDescent="0.25">
      <c r="A186" s="240" t="s">
        <v>102</v>
      </c>
      <c r="B186" s="241"/>
      <c r="C186" s="241"/>
      <c r="D186" s="241"/>
      <c r="E186" s="242"/>
      <c r="F186" s="173"/>
    </row>
    <row r="187" spans="1:6" x14ac:dyDescent="0.25">
      <c r="A187" s="185">
        <v>7</v>
      </c>
      <c r="B187" s="187" t="s">
        <v>323</v>
      </c>
      <c r="C187" s="188"/>
      <c r="D187" s="189"/>
      <c r="E187" s="190"/>
      <c r="F187" s="191"/>
    </row>
    <row r="188" spans="1:6" ht="16.2" x14ac:dyDescent="0.25">
      <c r="A188" s="148" t="s">
        <v>63</v>
      </c>
      <c r="B188" s="153" t="s">
        <v>82</v>
      </c>
      <c r="C188" s="148" t="s">
        <v>365</v>
      </c>
      <c r="D188" s="183">
        <v>8.16</v>
      </c>
      <c r="E188" s="183"/>
      <c r="F188" s="174"/>
    </row>
    <row r="189" spans="1:6" ht="16.2" x14ac:dyDescent="0.25">
      <c r="A189" s="148" t="s">
        <v>64</v>
      </c>
      <c r="B189" s="153" t="s">
        <v>83</v>
      </c>
      <c r="C189" s="148" t="s">
        <v>365</v>
      </c>
      <c r="D189" s="183">
        <v>21.56</v>
      </c>
      <c r="E189" s="183"/>
      <c r="F189" s="174"/>
    </row>
    <row r="190" spans="1:6" ht="16.2" x14ac:dyDescent="0.25">
      <c r="A190" s="148" t="s">
        <v>106</v>
      </c>
      <c r="B190" s="153" t="s">
        <v>84</v>
      </c>
      <c r="C190" s="148" t="s">
        <v>367</v>
      </c>
      <c r="D190" s="183">
        <v>34.26</v>
      </c>
      <c r="E190" s="183"/>
      <c r="F190" s="174"/>
    </row>
    <row r="191" spans="1:6" x14ac:dyDescent="0.25">
      <c r="A191" s="240" t="s">
        <v>103</v>
      </c>
      <c r="B191" s="241"/>
      <c r="C191" s="241"/>
      <c r="D191" s="241"/>
      <c r="E191" s="242"/>
      <c r="F191" s="173">
        <f>SUM(F188:F190)</f>
        <v>0</v>
      </c>
    </row>
    <row r="192" spans="1:6" x14ac:dyDescent="0.25">
      <c r="A192" s="185">
        <v>8</v>
      </c>
      <c r="B192" s="187" t="s">
        <v>338</v>
      </c>
      <c r="C192" s="188"/>
      <c r="D192" s="189"/>
      <c r="E192" s="190"/>
      <c r="F192" s="191"/>
    </row>
    <row r="193" spans="1:6" ht="27.6" x14ac:dyDescent="0.25">
      <c r="A193" s="148" t="s">
        <v>107</v>
      </c>
      <c r="B193" s="153" t="s">
        <v>194</v>
      </c>
      <c r="C193" s="148" t="s">
        <v>76</v>
      </c>
      <c r="D193" s="183">
        <v>5</v>
      </c>
      <c r="E193" s="183"/>
      <c r="F193" s="174"/>
    </row>
    <row r="194" spans="1:6" x14ac:dyDescent="0.25">
      <c r="A194" s="148" t="s">
        <v>108</v>
      </c>
      <c r="B194" s="153" t="s">
        <v>85</v>
      </c>
      <c r="C194" s="148" t="s">
        <v>32</v>
      </c>
      <c r="D194" s="183">
        <v>2</v>
      </c>
      <c r="E194" s="183"/>
      <c r="F194" s="174"/>
    </row>
    <row r="195" spans="1:6" ht="27.6" x14ac:dyDescent="0.25">
      <c r="A195" s="148" t="s">
        <v>109</v>
      </c>
      <c r="B195" s="153" t="s">
        <v>115</v>
      </c>
      <c r="C195" s="148" t="s">
        <v>7</v>
      </c>
      <c r="D195" s="183">
        <v>1</v>
      </c>
      <c r="E195" s="183"/>
      <c r="F195" s="174"/>
    </row>
    <row r="196" spans="1:6" x14ac:dyDescent="0.25">
      <c r="A196" s="148" t="s">
        <v>110</v>
      </c>
      <c r="B196" s="153" t="s">
        <v>86</v>
      </c>
      <c r="C196" s="148" t="s">
        <v>7</v>
      </c>
      <c r="D196" s="183">
        <v>1</v>
      </c>
      <c r="E196" s="183"/>
      <c r="F196" s="174"/>
    </row>
    <row r="197" spans="1:6" x14ac:dyDescent="0.25">
      <c r="A197" s="240" t="s">
        <v>336</v>
      </c>
      <c r="B197" s="241"/>
      <c r="C197" s="241"/>
      <c r="D197" s="241"/>
      <c r="E197" s="242"/>
      <c r="F197" s="173"/>
    </row>
    <row r="198" spans="1:6" ht="17.399999999999999" x14ac:dyDescent="0.25">
      <c r="A198" s="267" t="s">
        <v>335</v>
      </c>
      <c r="B198" s="268"/>
      <c r="C198" s="268"/>
      <c r="D198" s="268"/>
      <c r="E198" s="269"/>
      <c r="F198" s="169"/>
    </row>
    <row r="199" spans="1:6" x14ac:dyDescent="0.25">
      <c r="A199" s="171"/>
      <c r="B199" s="193"/>
      <c r="C199" s="194"/>
      <c r="D199" s="195"/>
      <c r="E199" s="196"/>
      <c r="F199" s="197"/>
    </row>
    <row r="200" spans="1:6" x14ac:dyDescent="0.25">
      <c r="A200" s="258" t="s">
        <v>378</v>
      </c>
      <c r="B200" s="259"/>
      <c r="C200" s="259"/>
      <c r="D200" s="259"/>
      <c r="E200" s="259"/>
      <c r="F200" s="260"/>
    </row>
    <row r="201" spans="1:6" ht="82.8" x14ac:dyDescent="0.25">
      <c r="A201" s="1" t="s">
        <v>63</v>
      </c>
      <c r="B201" s="6" t="s">
        <v>204</v>
      </c>
      <c r="C201" s="1" t="s">
        <v>7</v>
      </c>
      <c r="D201" s="20">
        <v>1</v>
      </c>
      <c r="E201" s="22"/>
      <c r="F201" s="32"/>
    </row>
    <row r="202" spans="1:6" ht="17.399999999999999" x14ac:dyDescent="0.3">
      <c r="A202" s="251" t="s">
        <v>329</v>
      </c>
      <c r="B202" s="252"/>
      <c r="C202" s="252"/>
      <c r="D202" s="252"/>
      <c r="E202" s="253"/>
      <c r="F202" s="33"/>
    </row>
    <row r="203" spans="1:6" ht="17.399999999999999" x14ac:dyDescent="0.3">
      <c r="A203" s="59"/>
      <c r="B203" s="60"/>
      <c r="C203" s="60"/>
      <c r="D203" s="60"/>
      <c r="E203" s="60"/>
      <c r="F203" s="61"/>
    </row>
    <row r="204" spans="1:6" x14ac:dyDescent="0.25">
      <c r="A204" s="258" t="s">
        <v>379</v>
      </c>
      <c r="B204" s="259"/>
      <c r="C204" s="259"/>
      <c r="D204" s="259"/>
      <c r="E204" s="259"/>
      <c r="F204" s="260"/>
    </row>
    <row r="205" spans="1:6" ht="82.8" x14ac:dyDescent="0.25">
      <c r="A205" s="1" t="s">
        <v>63</v>
      </c>
      <c r="B205" s="6" t="s">
        <v>356</v>
      </c>
      <c r="C205" s="1" t="s">
        <v>7</v>
      </c>
      <c r="D205" s="20">
        <v>1</v>
      </c>
      <c r="E205" s="22"/>
      <c r="F205" s="32"/>
    </row>
    <row r="206" spans="1:6" ht="17.399999999999999" x14ac:dyDescent="0.3">
      <c r="A206" s="251" t="s">
        <v>355</v>
      </c>
      <c r="B206" s="252"/>
      <c r="C206" s="252"/>
      <c r="D206" s="252"/>
      <c r="E206" s="253"/>
      <c r="F206" s="33"/>
    </row>
    <row r="208" spans="1:6" ht="17.399999999999999" x14ac:dyDescent="0.3">
      <c r="A208" s="272" t="s">
        <v>428</v>
      </c>
      <c r="B208" s="273"/>
      <c r="C208" s="273"/>
      <c r="D208" s="274"/>
      <c r="E208" s="270"/>
      <c r="F208" s="271"/>
    </row>
    <row r="213" spans="2:2" x14ac:dyDescent="0.25">
      <c r="B213" s="71" t="s">
        <v>385</v>
      </c>
    </row>
  </sheetData>
  <mergeCells count="52">
    <mergeCell ref="A68:F68"/>
    <mergeCell ref="B70:F70"/>
    <mergeCell ref="B85:F85"/>
    <mergeCell ref="B99:F99"/>
    <mergeCell ref="B75:F75"/>
    <mergeCell ref="A74:E74"/>
    <mergeCell ref="A84:E84"/>
    <mergeCell ref="A98:E98"/>
    <mergeCell ref="E208:F208"/>
    <mergeCell ref="A208:D208"/>
    <mergeCell ref="A1:F1"/>
    <mergeCell ref="A2:F2"/>
    <mergeCell ref="A69:F69"/>
    <mergeCell ref="A4:F4"/>
    <mergeCell ref="B12:E12"/>
    <mergeCell ref="B26:E26"/>
    <mergeCell ref="B38:E38"/>
    <mergeCell ref="B42:E42"/>
    <mergeCell ref="B48:E48"/>
    <mergeCell ref="B52:E52"/>
    <mergeCell ref="B57:E57"/>
    <mergeCell ref="B63:E63"/>
    <mergeCell ref="B66:E66"/>
    <mergeCell ref="A67:E67"/>
    <mergeCell ref="A176:E176"/>
    <mergeCell ref="A181:E181"/>
    <mergeCell ref="A186:E186"/>
    <mergeCell ref="A191:E191"/>
    <mergeCell ref="A197:E197"/>
    <mergeCell ref="A206:E206"/>
    <mergeCell ref="A115:F115"/>
    <mergeCell ref="A123:E123"/>
    <mergeCell ref="A127:E127"/>
    <mergeCell ref="A131:E131"/>
    <mergeCell ref="A137:E137"/>
    <mergeCell ref="A202:E202"/>
    <mergeCell ref="A150:F150"/>
    <mergeCell ref="A151:F151"/>
    <mergeCell ref="A119:E119"/>
    <mergeCell ref="A204:F204"/>
    <mergeCell ref="A167:E167"/>
    <mergeCell ref="A172:E172"/>
    <mergeCell ref="B152:F152"/>
    <mergeCell ref="A198:E198"/>
    <mergeCell ref="A200:F200"/>
    <mergeCell ref="A112:E112"/>
    <mergeCell ref="A156:E156"/>
    <mergeCell ref="A145:E145"/>
    <mergeCell ref="A148:E148"/>
    <mergeCell ref="A149:E149"/>
    <mergeCell ref="A140:E140"/>
    <mergeCell ref="A113:E1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91A94-28B3-4C50-A396-47F19E5EB795}">
  <dimension ref="A1:F110"/>
  <sheetViews>
    <sheetView topLeftCell="A88" workbookViewId="0">
      <selection activeCell="B25" sqref="B25"/>
    </sheetView>
  </sheetViews>
  <sheetFormatPr baseColWidth="10" defaultRowHeight="14.4" x14ac:dyDescent="0.3"/>
  <cols>
    <col min="1" max="1" width="6.88671875" customWidth="1"/>
    <col min="2" max="2" width="66.5546875" customWidth="1"/>
    <col min="3" max="3" width="10.5546875" bestFit="1" customWidth="1"/>
    <col min="4" max="4" width="11.6640625" bestFit="1" customWidth="1"/>
    <col min="5" max="5" width="13.109375" customWidth="1"/>
    <col min="6" max="6" width="15.5546875" customWidth="1"/>
  </cols>
  <sheetData>
    <row r="1" spans="1:6" ht="37.5" customHeight="1" x14ac:dyDescent="0.3">
      <c r="A1" s="333" t="s">
        <v>403</v>
      </c>
      <c r="B1" s="333"/>
      <c r="C1" s="333"/>
      <c r="D1" s="333"/>
      <c r="E1" s="333"/>
      <c r="F1" s="333"/>
    </row>
    <row r="2" spans="1:6" ht="15.6" x14ac:dyDescent="0.3">
      <c r="A2" s="62"/>
      <c r="B2" s="63"/>
      <c r="C2" s="63"/>
      <c r="D2" s="63"/>
      <c r="E2" s="63"/>
      <c r="F2" s="64"/>
    </row>
    <row r="3" spans="1:6" ht="15.6" x14ac:dyDescent="0.3">
      <c r="A3" s="334" t="s">
        <v>189</v>
      </c>
      <c r="B3" s="334"/>
      <c r="C3" s="334"/>
      <c r="D3" s="334"/>
      <c r="E3" s="334"/>
      <c r="F3" s="334"/>
    </row>
    <row r="4" spans="1:6" ht="27.6" x14ac:dyDescent="0.3">
      <c r="A4" s="66" t="s">
        <v>0</v>
      </c>
      <c r="B4" s="67" t="s">
        <v>1</v>
      </c>
      <c r="C4" s="68" t="s">
        <v>2</v>
      </c>
      <c r="D4" s="69" t="s">
        <v>3</v>
      </c>
      <c r="E4" s="229" t="s">
        <v>426</v>
      </c>
      <c r="F4" s="229" t="s">
        <v>427</v>
      </c>
    </row>
    <row r="5" spans="1:6" ht="22.5" customHeight="1" x14ac:dyDescent="0.3"/>
    <row r="6" spans="1:6" ht="15.6" x14ac:dyDescent="0.3">
      <c r="A6" s="326" t="s">
        <v>391</v>
      </c>
      <c r="B6" s="327"/>
      <c r="C6" s="327"/>
      <c r="D6" s="327"/>
      <c r="E6" s="327"/>
      <c r="F6" s="328"/>
    </row>
    <row r="7" spans="1:6" x14ac:dyDescent="0.3">
      <c r="A7" s="66" t="s">
        <v>0</v>
      </c>
      <c r="B7" s="67" t="s">
        <v>1</v>
      </c>
      <c r="C7" s="68" t="s">
        <v>2</v>
      </c>
      <c r="D7" s="69" t="s">
        <v>3</v>
      </c>
      <c r="E7" s="68" t="s">
        <v>4</v>
      </c>
      <c r="F7" s="70" t="s">
        <v>5</v>
      </c>
    </row>
    <row r="8" spans="1:6" x14ac:dyDescent="0.3">
      <c r="A8" s="88" t="s">
        <v>236</v>
      </c>
      <c r="B8" s="322" t="s">
        <v>37</v>
      </c>
      <c r="C8" s="322"/>
      <c r="D8" s="322"/>
      <c r="E8" s="322"/>
      <c r="F8" s="322"/>
    </row>
    <row r="9" spans="1:6" x14ac:dyDescent="0.3">
      <c r="A9" s="92" t="s">
        <v>332</v>
      </c>
      <c r="B9" s="93" t="s">
        <v>238</v>
      </c>
      <c r="C9" s="92" t="s">
        <v>10</v>
      </c>
      <c r="D9" s="89">
        <f>0.9*0.9*1*6</f>
        <v>4.8600000000000003</v>
      </c>
      <c r="E9" s="94"/>
      <c r="F9" s="95"/>
    </row>
    <row r="10" spans="1:6" x14ac:dyDescent="0.3">
      <c r="A10" s="92" t="s">
        <v>237</v>
      </c>
      <c r="B10" s="93" t="s">
        <v>239</v>
      </c>
      <c r="C10" s="92" t="s">
        <v>10</v>
      </c>
      <c r="D10" s="89">
        <f>1*1*1*3</f>
        <v>3</v>
      </c>
      <c r="E10" s="94"/>
      <c r="F10" s="95"/>
    </row>
    <row r="11" spans="1:6" x14ac:dyDescent="0.3">
      <c r="A11" s="92" t="s">
        <v>240</v>
      </c>
      <c r="B11" s="93" t="s">
        <v>131</v>
      </c>
      <c r="C11" s="92" t="s">
        <v>10</v>
      </c>
      <c r="D11" s="89">
        <f>35.7*0.3*0.8*1.1</f>
        <v>9.424800000000003</v>
      </c>
      <c r="E11" s="94"/>
      <c r="F11" s="95"/>
    </row>
    <row r="12" spans="1:6" x14ac:dyDescent="0.3">
      <c r="A12" s="92" t="s">
        <v>241</v>
      </c>
      <c r="B12" s="93" t="s">
        <v>132</v>
      </c>
      <c r="C12" s="92" t="s">
        <v>10</v>
      </c>
      <c r="D12" s="89">
        <f>SUM(D16:D17,D20,D19,D23,D18)-SUM(D9:D11)</f>
        <v>16.854824999999998</v>
      </c>
      <c r="E12" s="94"/>
      <c r="F12" s="95"/>
    </row>
    <row r="13" spans="1:6" x14ac:dyDescent="0.3">
      <c r="A13" s="92" t="s">
        <v>242</v>
      </c>
      <c r="B13" s="93" t="s">
        <v>133</v>
      </c>
      <c r="C13" s="92" t="s">
        <v>10</v>
      </c>
      <c r="D13" s="89">
        <f>29.7*0.45</f>
        <v>13.365</v>
      </c>
      <c r="E13" s="94"/>
      <c r="F13" s="95"/>
    </row>
    <row r="14" spans="1:6" x14ac:dyDescent="0.3">
      <c r="A14" s="90"/>
      <c r="B14" s="282" t="s">
        <v>11</v>
      </c>
      <c r="C14" s="283"/>
      <c r="D14" s="283"/>
      <c r="E14" s="284"/>
      <c r="F14" s="91"/>
    </row>
    <row r="15" spans="1:6" x14ac:dyDescent="0.3">
      <c r="A15" s="88" t="s">
        <v>243</v>
      </c>
      <c r="B15" s="330" t="s">
        <v>214</v>
      </c>
      <c r="C15" s="331"/>
      <c r="D15" s="331"/>
      <c r="E15" s="331"/>
      <c r="F15" s="332"/>
    </row>
    <row r="16" spans="1:6" x14ac:dyDescent="0.3">
      <c r="A16" s="92" t="s">
        <v>244</v>
      </c>
      <c r="B16" s="93" t="s">
        <v>245</v>
      </c>
      <c r="C16" s="92" t="s">
        <v>10</v>
      </c>
      <c r="D16" s="89">
        <f>(0.85*0.85*0.05)*6</f>
        <v>0.21675</v>
      </c>
      <c r="E16" s="94"/>
      <c r="F16" s="95"/>
    </row>
    <row r="17" spans="1:6" x14ac:dyDescent="0.3">
      <c r="A17" s="92" t="s">
        <v>246</v>
      </c>
      <c r="B17" s="93" t="s">
        <v>247</v>
      </c>
      <c r="C17" s="92" t="s">
        <v>10</v>
      </c>
      <c r="D17" s="89">
        <f>(0.95*0.95*0.05)*3</f>
        <v>0.135375</v>
      </c>
      <c r="E17" s="94"/>
      <c r="F17" s="95"/>
    </row>
    <row r="18" spans="1:6" x14ac:dyDescent="0.3">
      <c r="A18" s="92" t="s">
        <v>248</v>
      </c>
      <c r="B18" s="93" t="s">
        <v>249</v>
      </c>
      <c r="C18" s="92" t="s">
        <v>10</v>
      </c>
      <c r="D18" s="89">
        <f>37.5*0.05*0.3</f>
        <v>0.5625</v>
      </c>
      <c r="E18" s="94"/>
      <c r="F18" s="95"/>
    </row>
    <row r="19" spans="1:6" x14ac:dyDescent="0.3">
      <c r="A19" s="92" t="s">
        <v>250</v>
      </c>
      <c r="B19" s="93" t="s">
        <v>251</v>
      </c>
      <c r="C19" s="92" t="s">
        <v>10</v>
      </c>
      <c r="D19" s="89">
        <f>35.7*0.15*0.3</f>
        <v>1.6065</v>
      </c>
      <c r="E19" s="94"/>
      <c r="F19" s="95"/>
    </row>
    <row r="20" spans="1:6" x14ac:dyDescent="0.3">
      <c r="A20" s="92" t="s">
        <v>252</v>
      </c>
      <c r="B20" s="93" t="s">
        <v>253</v>
      </c>
      <c r="C20" s="92" t="s">
        <v>10</v>
      </c>
      <c r="D20" s="89">
        <f>0.15*0.2*0.9*3+0.15*0.15*0.9*6</f>
        <v>0.20250000000000001</v>
      </c>
      <c r="E20" s="94"/>
      <c r="F20" s="95"/>
    </row>
    <row r="21" spans="1:6" x14ac:dyDescent="0.3">
      <c r="A21" s="92" t="s">
        <v>254</v>
      </c>
      <c r="B21" s="93" t="s">
        <v>255</v>
      </c>
      <c r="C21" s="92" t="s">
        <v>10</v>
      </c>
      <c r="D21" s="89">
        <f>29.7*0.08</f>
        <v>2.3759999999999999</v>
      </c>
      <c r="E21" s="94"/>
      <c r="F21" s="95"/>
    </row>
    <row r="22" spans="1:6" x14ac:dyDescent="0.3">
      <c r="A22" s="88" t="s">
        <v>256</v>
      </c>
      <c r="B22" s="330" t="s">
        <v>325</v>
      </c>
      <c r="C22" s="331"/>
      <c r="D22" s="331"/>
      <c r="E22" s="331"/>
      <c r="F22" s="332"/>
    </row>
    <row r="23" spans="1:6" x14ac:dyDescent="0.3">
      <c r="A23" s="92" t="s">
        <v>250</v>
      </c>
      <c r="B23" s="93" t="s">
        <v>395</v>
      </c>
      <c r="C23" s="92" t="s">
        <v>9</v>
      </c>
      <c r="D23" s="89">
        <f>35.7*0.8*1.1</f>
        <v>31.416000000000004</v>
      </c>
      <c r="E23" s="94"/>
      <c r="F23" s="95"/>
    </row>
    <row r="24" spans="1:6" x14ac:dyDescent="0.3">
      <c r="A24" s="92" t="s">
        <v>252</v>
      </c>
      <c r="B24" s="93" t="s">
        <v>258</v>
      </c>
      <c r="C24" s="92" t="s">
        <v>10</v>
      </c>
      <c r="D24" s="89">
        <f>29.7*0.05</f>
        <v>1.4850000000000001</v>
      </c>
      <c r="E24" s="94"/>
      <c r="F24" s="95"/>
    </row>
    <row r="25" spans="1:6" x14ac:dyDescent="0.3">
      <c r="A25" s="92" t="s">
        <v>254</v>
      </c>
      <c r="B25" s="93" t="s">
        <v>259</v>
      </c>
      <c r="C25" s="92" t="s">
        <v>10</v>
      </c>
      <c r="D25" s="89">
        <f>0.1</f>
        <v>0.1</v>
      </c>
      <c r="E25" s="94"/>
      <c r="F25" s="95"/>
    </row>
    <row r="26" spans="1:6" x14ac:dyDescent="0.3">
      <c r="A26" s="92" t="s">
        <v>260</v>
      </c>
      <c r="B26" s="93" t="s">
        <v>261</v>
      </c>
      <c r="C26" s="92" t="s">
        <v>10</v>
      </c>
      <c r="D26" s="89">
        <f>(0.8*0.8*0.3)*6</f>
        <v>1.1520000000000001</v>
      </c>
      <c r="E26" s="94"/>
      <c r="F26" s="96"/>
    </row>
    <row r="27" spans="1:6" x14ac:dyDescent="0.3">
      <c r="A27" s="92" t="s">
        <v>262</v>
      </c>
      <c r="B27" s="93" t="s">
        <v>263</v>
      </c>
      <c r="C27" s="92" t="s">
        <v>10</v>
      </c>
      <c r="D27" s="89">
        <f>(0.9*0.9*0.3)*3</f>
        <v>0.72899999999999998</v>
      </c>
      <c r="E27" s="94"/>
      <c r="F27" s="96"/>
    </row>
    <row r="28" spans="1:6" x14ac:dyDescent="0.3">
      <c r="A28" s="97"/>
      <c r="B28" s="282" t="s">
        <v>264</v>
      </c>
      <c r="C28" s="283"/>
      <c r="D28" s="283"/>
      <c r="E28" s="284"/>
      <c r="F28" s="91"/>
    </row>
    <row r="29" spans="1:6" x14ac:dyDescent="0.3">
      <c r="A29" s="88" t="s">
        <v>265</v>
      </c>
      <c r="B29" s="322" t="s">
        <v>148</v>
      </c>
      <c r="C29" s="322"/>
      <c r="D29" s="322"/>
      <c r="E29" s="322"/>
      <c r="F29" s="322"/>
    </row>
    <row r="30" spans="1:6" x14ac:dyDescent="0.3">
      <c r="A30" s="92" t="s">
        <v>266</v>
      </c>
      <c r="B30" s="93" t="s">
        <v>149</v>
      </c>
      <c r="C30" s="92" t="s">
        <v>10</v>
      </c>
      <c r="D30" s="89">
        <f>0.15*0.2*3.2*3+0.15*0.15*3.2*6</f>
        <v>0.72</v>
      </c>
      <c r="E30" s="94"/>
      <c r="F30" s="96"/>
    </row>
    <row r="31" spans="1:6" x14ac:dyDescent="0.3">
      <c r="A31" s="92" t="s">
        <v>267</v>
      </c>
      <c r="B31" s="93" t="s">
        <v>268</v>
      </c>
      <c r="C31" s="92" t="s">
        <v>10</v>
      </c>
      <c r="D31" s="89">
        <f>35.7*0.15*0.15</f>
        <v>0.80325000000000002</v>
      </c>
      <c r="E31" s="94"/>
      <c r="F31" s="96"/>
    </row>
    <row r="32" spans="1:6" x14ac:dyDescent="0.3">
      <c r="A32" s="92" t="s">
        <v>269</v>
      </c>
      <c r="B32" s="93" t="s">
        <v>270</v>
      </c>
      <c r="C32" s="92" t="s">
        <v>10</v>
      </c>
      <c r="D32" s="98">
        <f>(4*0.2*0.2)</f>
        <v>0.16000000000000003</v>
      </c>
      <c r="E32" s="94"/>
      <c r="F32" s="96"/>
    </row>
    <row r="33" spans="1:6" x14ac:dyDescent="0.3">
      <c r="A33" s="92" t="s">
        <v>271</v>
      </c>
      <c r="B33" s="93" t="s">
        <v>272</v>
      </c>
      <c r="C33" s="92" t="s">
        <v>10</v>
      </c>
      <c r="D33" s="98">
        <f>35.7*0.15*0.4</f>
        <v>2.1420000000000003</v>
      </c>
      <c r="E33" s="94"/>
      <c r="F33" s="96"/>
    </row>
    <row r="34" spans="1:6" x14ac:dyDescent="0.3">
      <c r="A34" s="92" t="s">
        <v>273</v>
      </c>
      <c r="B34" s="93" t="s">
        <v>153</v>
      </c>
      <c r="C34" s="92" t="s">
        <v>10</v>
      </c>
      <c r="D34" s="98">
        <f>6.45*5.3*0.05</f>
        <v>1.7092500000000002</v>
      </c>
      <c r="E34" s="94"/>
      <c r="F34" s="96"/>
    </row>
    <row r="35" spans="1:6" x14ac:dyDescent="0.3">
      <c r="A35" s="92" t="s">
        <v>274</v>
      </c>
      <c r="B35" s="99" t="s">
        <v>275</v>
      </c>
      <c r="C35" s="100" t="s">
        <v>10</v>
      </c>
      <c r="D35" s="98">
        <f>0.28</f>
        <v>0.28000000000000003</v>
      </c>
      <c r="E35" s="94"/>
      <c r="F35" s="96"/>
    </row>
    <row r="36" spans="1:6" x14ac:dyDescent="0.3">
      <c r="A36" s="101" t="s">
        <v>276</v>
      </c>
      <c r="B36" s="102" t="s">
        <v>277</v>
      </c>
      <c r="C36" s="92"/>
      <c r="D36" s="98"/>
      <c r="E36" s="94"/>
      <c r="F36" s="96"/>
    </row>
    <row r="37" spans="1:6" x14ac:dyDescent="0.3">
      <c r="A37" s="92" t="s">
        <v>278</v>
      </c>
      <c r="B37" s="93" t="s">
        <v>193</v>
      </c>
      <c r="C37" s="92" t="s">
        <v>29</v>
      </c>
      <c r="D37" s="98">
        <v>29.7</v>
      </c>
      <c r="E37" s="94"/>
      <c r="F37" s="96"/>
    </row>
    <row r="38" spans="1:6" x14ac:dyDescent="0.3">
      <c r="A38" s="97"/>
      <c r="B38" s="282" t="s">
        <v>279</v>
      </c>
      <c r="C38" s="283"/>
      <c r="D38" s="283"/>
      <c r="E38" s="284"/>
      <c r="F38" s="91"/>
    </row>
    <row r="39" spans="1:6" x14ac:dyDescent="0.3">
      <c r="A39" s="88" t="s">
        <v>280</v>
      </c>
      <c r="B39" s="322" t="s">
        <v>159</v>
      </c>
      <c r="C39" s="322"/>
      <c r="D39" s="322"/>
      <c r="E39" s="322"/>
      <c r="F39" s="322"/>
    </row>
    <row r="40" spans="1:6" x14ac:dyDescent="0.3">
      <c r="A40" s="92" t="s">
        <v>281</v>
      </c>
      <c r="B40" s="93" t="s">
        <v>282</v>
      </c>
      <c r="C40" s="92" t="s">
        <v>9</v>
      </c>
      <c r="D40" s="98">
        <f>35.7*3.2+11.75*0.6</f>
        <v>121.29</v>
      </c>
      <c r="E40" s="94"/>
      <c r="F40" s="96"/>
    </row>
    <row r="41" spans="1:6" x14ac:dyDescent="0.3">
      <c r="A41" s="92" t="s">
        <v>283</v>
      </c>
      <c r="B41" s="93" t="s">
        <v>284</v>
      </c>
      <c r="C41" s="92" t="s">
        <v>32</v>
      </c>
      <c r="D41" s="98">
        <v>4</v>
      </c>
      <c r="E41" s="94"/>
      <c r="F41" s="96"/>
    </row>
    <row r="42" spans="1:6" x14ac:dyDescent="0.3">
      <c r="A42" s="97"/>
      <c r="B42" s="282" t="s">
        <v>285</v>
      </c>
      <c r="C42" s="283"/>
      <c r="D42" s="283"/>
      <c r="E42" s="284"/>
      <c r="F42" s="91"/>
    </row>
    <row r="43" spans="1:6" x14ac:dyDescent="0.3">
      <c r="A43" s="88" t="s">
        <v>286</v>
      </c>
      <c r="B43" s="322" t="s">
        <v>163</v>
      </c>
      <c r="C43" s="322"/>
      <c r="D43" s="322"/>
      <c r="E43" s="322"/>
      <c r="F43" s="322"/>
    </row>
    <row r="44" spans="1:6" x14ac:dyDescent="0.3">
      <c r="A44" s="92" t="s">
        <v>287</v>
      </c>
      <c r="B44" s="93" t="s">
        <v>288</v>
      </c>
      <c r="C44" s="92" t="s">
        <v>9</v>
      </c>
      <c r="D44" s="98">
        <f>114.24</f>
        <v>114.24</v>
      </c>
      <c r="E44" s="94"/>
      <c r="F44" s="96"/>
    </row>
    <row r="45" spans="1:6" x14ac:dyDescent="0.3">
      <c r="A45" s="92" t="s">
        <v>289</v>
      </c>
      <c r="B45" s="93" t="s">
        <v>290</v>
      </c>
      <c r="C45" s="92" t="s">
        <v>9</v>
      </c>
      <c r="D45" s="98">
        <f>(6.3+5.3)*2*4.1</f>
        <v>95.11999999999999</v>
      </c>
      <c r="E45" s="94"/>
      <c r="F45" s="96"/>
    </row>
    <row r="46" spans="1:6" x14ac:dyDescent="0.3">
      <c r="A46" s="92" t="s">
        <v>291</v>
      </c>
      <c r="B46" s="93" t="s">
        <v>166</v>
      </c>
      <c r="C46" s="92" t="s">
        <v>9</v>
      </c>
      <c r="D46" s="98">
        <v>29.7</v>
      </c>
      <c r="E46" s="94"/>
      <c r="F46" s="96"/>
    </row>
    <row r="47" spans="1:6" x14ac:dyDescent="0.3">
      <c r="A47" s="97"/>
      <c r="B47" s="282" t="s">
        <v>292</v>
      </c>
      <c r="C47" s="283"/>
      <c r="D47" s="283"/>
      <c r="E47" s="284"/>
      <c r="F47" s="91"/>
    </row>
    <row r="48" spans="1:6" x14ac:dyDescent="0.3">
      <c r="A48" s="88" t="s">
        <v>293</v>
      </c>
      <c r="B48" s="322" t="s">
        <v>326</v>
      </c>
      <c r="C48" s="322"/>
      <c r="D48" s="322"/>
      <c r="E48" s="322"/>
      <c r="F48" s="322"/>
    </row>
    <row r="49" spans="1:6" x14ac:dyDescent="0.3">
      <c r="A49" s="92" t="s">
        <v>294</v>
      </c>
      <c r="B49" s="93" t="s">
        <v>295</v>
      </c>
      <c r="C49" s="92" t="s">
        <v>9</v>
      </c>
      <c r="D49" s="98">
        <v>34.74</v>
      </c>
      <c r="E49" s="94"/>
      <c r="F49" s="96"/>
    </row>
    <row r="50" spans="1:6" x14ac:dyDescent="0.3">
      <c r="A50" s="92" t="s">
        <v>296</v>
      </c>
      <c r="B50" s="99" t="s">
        <v>34</v>
      </c>
      <c r="C50" s="92" t="s">
        <v>76</v>
      </c>
      <c r="D50" s="98">
        <f>(6.15+5.3)</f>
        <v>11.45</v>
      </c>
      <c r="E50" s="94"/>
      <c r="F50" s="96"/>
    </row>
    <row r="51" spans="1:6" x14ac:dyDescent="0.3">
      <c r="A51" s="97"/>
      <c r="B51" s="323" t="s">
        <v>297</v>
      </c>
      <c r="C51" s="324"/>
      <c r="D51" s="324"/>
      <c r="E51" s="325"/>
      <c r="F51" s="91"/>
    </row>
    <row r="52" spans="1:6" x14ac:dyDescent="0.3">
      <c r="A52" s="88" t="s">
        <v>298</v>
      </c>
      <c r="B52" s="322" t="s">
        <v>170</v>
      </c>
      <c r="C52" s="322"/>
      <c r="D52" s="322"/>
      <c r="E52" s="322"/>
      <c r="F52" s="322"/>
    </row>
    <row r="53" spans="1:6" ht="27.6" x14ac:dyDescent="0.3">
      <c r="A53" s="92" t="s">
        <v>299</v>
      </c>
      <c r="B53" s="99" t="s">
        <v>300</v>
      </c>
      <c r="C53" s="100" t="s">
        <v>32</v>
      </c>
      <c r="D53" s="98">
        <v>1</v>
      </c>
      <c r="E53" s="94"/>
      <c r="F53" s="103"/>
    </row>
    <row r="54" spans="1:6" ht="27.6" x14ac:dyDescent="0.3">
      <c r="A54" s="92" t="s">
        <v>301</v>
      </c>
      <c r="B54" s="99" t="s">
        <v>302</v>
      </c>
      <c r="C54" s="100" t="s">
        <v>32</v>
      </c>
      <c r="D54" s="98">
        <v>2</v>
      </c>
      <c r="E54" s="94"/>
      <c r="F54" s="103"/>
    </row>
    <row r="55" spans="1:6" ht="27.6" x14ac:dyDescent="0.3">
      <c r="A55" s="92" t="s">
        <v>303</v>
      </c>
      <c r="B55" s="99" t="s">
        <v>304</v>
      </c>
      <c r="C55" s="100" t="s">
        <v>32</v>
      </c>
      <c r="D55" s="98">
        <v>1</v>
      </c>
      <c r="E55" s="94"/>
      <c r="F55" s="103"/>
    </row>
    <row r="56" spans="1:6" ht="27.6" x14ac:dyDescent="0.3">
      <c r="A56" s="92" t="s">
        <v>305</v>
      </c>
      <c r="B56" s="99" t="s">
        <v>306</v>
      </c>
      <c r="C56" s="100" t="s">
        <v>32</v>
      </c>
      <c r="D56" s="98">
        <v>3</v>
      </c>
      <c r="E56" s="94"/>
      <c r="F56" s="103"/>
    </row>
    <row r="57" spans="1:6" x14ac:dyDescent="0.3">
      <c r="A57" s="97"/>
      <c r="B57" s="323" t="s">
        <v>307</v>
      </c>
      <c r="C57" s="324"/>
      <c r="D57" s="324"/>
      <c r="E57" s="325"/>
      <c r="F57" s="91"/>
    </row>
    <row r="58" spans="1:6" x14ac:dyDescent="0.3">
      <c r="A58" s="88" t="s">
        <v>308</v>
      </c>
      <c r="B58" s="322" t="s">
        <v>173</v>
      </c>
      <c r="C58" s="322"/>
      <c r="D58" s="322"/>
      <c r="E58" s="322"/>
      <c r="F58" s="322"/>
    </row>
    <row r="59" spans="1:6" x14ac:dyDescent="0.3">
      <c r="A59" s="92" t="s">
        <v>309</v>
      </c>
      <c r="B59" s="93" t="s">
        <v>175</v>
      </c>
      <c r="C59" s="92" t="s">
        <v>9</v>
      </c>
      <c r="D59" s="98">
        <f>SUM(D60:D61)</f>
        <v>143.94</v>
      </c>
      <c r="E59" s="94"/>
      <c r="F59" s="96"/>
    </row>
    <row r="60" spans="1:6" x14ac:dyDescent="0.3">
      <c r="A60" s="92" t="s">
        <v>310</v>
      </c>
      <c r="B60" s="93" t="s">
        <v>311</v>
      </c>
      <c r="C60" s="92" t="s">
        <v>9</v>
      </c>
      <c r="D60" s="98">
        <f>+D65</f>
        <v>29.7</v>
      </c>
      <c r="E60" s="94"/>
      <c r="F60" s="96"/>
    </row>
    <row r="61" spans="1:6" x14ac:dyDescent="0.3">
      <c r="A61" s="92" t="s">
        <v>312</v>
      </c>
      <c r="B61" s="93" t="s">
        <v>313</v>
      </c>
      <c r="C61" s="92" t="s">
        <v>9</v>
      </c>
      <c r="D61" s="98">
        <f>114.24</f>
        <v>114.24</v>
      </c>
      <c r="E61" s="94"/>
      <c r="F61" s="96"/>
    </row>
    <row r="62" spans="1:6" x14ac:dyDescent="0.3">
      <c r="A62" s="92" t="s">
        <v>314</v>
      </c>
      <c r="B62" s="93" t="s">
        <v>315</v>
      </c>
      <c r="C62" s="92" t="s">
        <v>9</v>
      </c>
      <c r="D62" s="98">
        <f>D45</f>
        <v>95.11999999999999</v>
      </c>
      <c r="E62" s="94"/>
      <c r="F62" s="96"/>
    </row>
    <row r="63" spans="1:6" x14ac:dyDescent="0.3">
      <c r="A63" s="90"/>
      <c r="B63" s="323" t="s">
        <v>316</v>
      </c>
      <c r="C63" s="324"/>
      <c r="D63" s="324"/>
      <c r="E63" s="325"/>
      <c r="F63" s="91"/>
    </row>
    <row r="64" spans="1:6" x14ac:dyDescent="0.3">
      <c r="A64" s="88" t="s">
        <v>308</v>
      </c>
      <c r="B64" s="322" t="s">
        <v>320</v>
      </c>
      <c r="C64" s="322"/>
      <c r="D64" s="322"/>
      <c r="E64" s="322"/>
      <c r="F64" s="322"/>
    </row>
    <row r="65" spans="1:6" x14ac:dyDescent="0.3">
      <c r="A65" s="92" t="s">
        <v>309</v>
      </c>
      <c r="B65" s="5" t="s">
        <v>317</v>
      </c>
      <c r="C65" s="104" t="s">
        <v>76</v>
      </c>
      <c r="D65" s="105">
        <f>20+5+4.7</f>
        <v>29.7</v>
      </c>
      <c r="E65" s="20"/>
      <c r="F65" s="106"/>
    </row>
    <row r="66" spans="1:6" x14ac:dyDescent="0.3">
      <c r="A66" s="92" t="s">
        <v>310</v>
      </c>
      <c r="B66" s="5" t="s">
        <v>318</v>
      </c>
      <c r="C66" s="104" t="s">
        <v>76</v>
      </c>
      <c r="D66" s="105">
        <v>35.700000000000003</v>
      </c>
      <c r="E66" s="20"/>
      <c r="F66" s="106"/>
    </row>
    <row r="67" spans="1:6" x14ac:dyDescent="0.3">
      <c r="A67" s="90"/>
      <c r="B67" s="323" t="s">
        <v>319</v>
      </c>
      <c r="C67" s="324"/>
      <c r="D67" s="324"/>
      <c r="E67" s="325"/>
      <c r="F67" s="91"/>
    </row>
    <row r="68" spans="1:6" ht="14.4" customHeight="1" x14ac:dyDescent="0.3">
      <c r="A68" s="88" t="s">
        <v>422</v>
      </c>
      <c r="B68" s="329" t="s">
        <v>423</v>
      </c>
      <c r="C68" s="329"/>
      <c r="D68" s="329"/>
      <c r="E68" s="329"/>
      <c r="F68" s="329"/>
    </row>
    <row r="69" spans="1:6" ht="69" x14ac:dyDescent="0.3">
      <c r="A69" s="100" t="s">
        <v>424</v>
      </c>
      <c r="B69" s="2" t="s">
        <v>421</v>
      </c>
      <c r="C69" s="104" t="s">
        <v>7</v>
      </c>
      <c r="D69" s="105">
        <v>1</v>
      </c>
      <c r="E69" s="20"/>
      <c r="F69" s="175"/>
    </row>
    <row r="70" spans="1:6" x14ac:dyDescent="0.3">
      <c r="A70" s="323" t="s">
        <v>425</v>
      </c>
      <c r="B70" s="324"/>
      <c r="C70" s="324"/>
      <c r="D70" s="324"/>
      <c r="E70" s="325"/>
      <c r="F70" s="226"/>
    </row>
    <row r="71" spans="1:6" ht="17.399999999999999" x14ac:dyDescent="0.3">
      <c r="A71" s="251" t="s">
        <v>327</v>
      </c>
      <c r="B71" s="252"/>
      <c r="C71" s="252"/>
      <c r="D71" s="252"/>
      <c r="E71" s="253"/>
      <c r="F71" s="107"/>
    </row>
    <row r="72" spans="1:6" ht="17.399999999999999" x14ac:dyDescent="0.3">
      <c r="A72" s="215"/>
      <c r="B72" s="216"/>
      <c r="C72" s="216"/>
      <c r="D72" s="216"/>
      <c r="E72" s="216"/>
      <c r="F72" s="217"/>
    </row>
    <row r="73" spans="1:6" ht="17.399999999999999" x14ac:dyDescent="0.3">
      <c r="A73" s="216"/>
      <c r="B73" s="216"/>
      <c r="C73" s="216"/>
      <c r="D73" s="216"/>
      <c r="E73" s="216"/>
      <c r="F73" s="217"/>
    </row>
    <row r="74" spans="1:6" x14ac:dyDescent="0.3">
      <c r="A74" s="72"/>
      <c r="B74" s="108"/>
      <c r="C74" s="109"/>
      <c r="D74" s="108"/>
      <c r="E74" s="110"/>
      <c r="F74" s="111"/>
    </row>
    <row r="75" spans="1:6" ht="15.6" x14ac:dyDescent="0.3">
      <c r="A75" s="326" t="s">
        <v>392</v>
      </c>
      <c r="B75" s="327"/>
      <c r="C75" s="327"/>
      <c r="D75" s="327"/>
      <c r="E75" s="327"/>
      <c r="F75" s="328"/>
    </row>
    <row r="76" spans="1:6" ht="24.75" customHeight="1" x14ac:dyDescent="0.3">
      <c r="A76" s="211" t="s">
        <v>0</v>
      </c>
      <c r="B76" s="207" t="s">
        <v>207</v>
      </c>
      <c r="C76" s="208" t="s">
        <v>330</v>
      </c>
      <c r="D76" s="212" t="s">
        <v>331</v>
      </c>
      <c r="E76" s="209" t="s">
        <v>208</v>
      </c>
      <c r="F76" s="210" t="s">
        <v>209</v>
      </c>
    </row>
    <row r="77" spans="1:6" x14ac:dyDescent="0.3">
      <c r="A77" s="147">
        <v>1</v>
      </c>
      <c r="B77" s="315" t="s">
        <v>37</v>
      </c>
      <c r="C77" s="316"/>
      <c r="D77" s="316"/>
      <c r="E77" s="316"/>
      <c r="F77" s="317"/>
    </row>
    <row r="78" spans="1:6" ht="15.6" x14ac:dyDescent="0.3">
      <c r="A78" s="112" t="s">
        <v>6</v>
      </c>
      <c r="B78" s="113" t="s">
        <v>210</v>
      </c>
      <c r="C78" s="114" t="s">
        <v>358</v>
      </c>
      <c r="D78" s="115">
        <f>(0.6*0.8*25)</f>
        <v>12</v>
      </c>
      <c r="E78" s="116"/>
      <c r="F78" s="117"/>
    </row>
    <row r="79" spans="1:6" ht="15.6" x14ac:dyDescent="0.3">
      <c r="A79" s="112" t="s">
        <v>87</v>
      </c>
      <c r="B79" s="118" t="s">
        <v>211</v>
      </c>
      <c r="C79" s="119" t="s">
        <v>358</v>
      </c>
      <c r="D79" s="120">
        <v>11.8</v>
      </c>
      <c r="E79" s="121"/>
      <c r="F79" s="122"/>
    </row>
    <row r="80" spans="1:6" ht="15.6" x14ac:dyDescent="0.3">
      <c r="A80" s="112" t="s">
        <v>88</v>
      </c>
      <c r="B80" s="118" t="s">
        <v>212</v>
      </c>
      <c r="C80" s="119" t="s">
        <v>358</v>
      </c>
      <c r="D80" s="120">
        <f>68.6*0.45</f>
        <v>30.869999999999997</v>
      </c>
      <c r="E80" s="121"/>
      <c r="F80" s="122"/>
    </row>
    <row r="81" spans="1:6" x14ac:dyDescent="0.3">
      <c r="A81" s="12">
        <v>2</v>
      </c>
      <c r="B81" s="315" t="s">
        <v>213</v>
      </c>
      <c r="C81" s="316"/>
      <c r="D81" s="316"/>
      <c r="E81" s="316"/>
      <c r="F81" s="317"/>
    </row>
    <row r="82" spans="1:6" x14ac:dyDescent="0.3">
      <c r="A82" s="12" t="s">
        <v>8</v>
      </c>
      <c r="B82" s="315" t="s">
        <v>214</v>
      </c>
      <c r="C82" s="316"/>
      <c r="D82" s="316"/>
      <c r="E82" s="316"/>
      <c r="F82" s="317"/>
    </row>
    <row r="83" spans="1:6" ht="15.6" x14ac:dyDescent="0.3">
      <c r="A83" s="112" t="s">
        <v>215</v>
      </c>
      <c r="B83" s="118" t="s">
        <v>216</v>
      </c>
      <c r="C83" s="119" t="s">
        <v>358</v>
      </c>
      <c r="D83" s="120">
        <v>0.313</v>
      </c>
      <c r="E83" s="123"/>
      <c r="F83" s="122"/>
    </row>
    <row r="84" spans="1:6" ht="15.6" x14ac:dyDescent="0.3">
      <c r="A84" s="112" t="s">
        <v>217</v>
      </c>
      <c r="B84" s="118" t="s">
        <v>218</v>
      </c>
      <c r="C84" s="119" t="s">
        <v>358</v>
      </c>
      <c r="D84" s="120">
        <v>0.224</v>
      </c>
      <c r="E84" s="123"/>
      <c r="F84" s="122"/>
    </row>
    <row r="85" spans="1:6" ht="15.6" x14ac:dyDescent="0.3">
      <c r="A85" s="112" t="s">
        <v>219</v>
      </c>
      <c r="B85" s="118" t="s">
        <v>220</v>
      </c>
      <c r="C85" s="119" t="s">
        <v>358</v>
      </c>
      <c r="D85" s="120">
        <v>0.66</v>
      </c>
      <c r="E85" s="123"/>
      <c r="F85" s="122"/>
    </row>
    <row r="86" spans="1:6" ht="15.6" x14ac:dyDescent="0.3">
      <c r="A86" s="112" t="s">
        <v>221</v>
      </c>
      <c r="B86" s="118" t="s">
        <v>222</v>
      </c>
      <c r="C86" s="119" t="s">
        <v>358</v>
      </c>
      <c r="D86" s="120">
        <v>0.105</v>
      </c>
      <c r="E86" s="123"/>
      <c r="F86" s="122"/>
    </row>
    <row r="87" spans="1:6" ht="15.6" x14ac:dyDescent="0.3">
      <c r="A87" s="112" t="s">
        <v>223</v>
      </c>
      <c r="B87" s="118" t="s">
        <v>224</v>
      </c>
      <c r="C87" s="119" t="s">
        <v>358</v>
      </c>
      <c r="D87" s="120">
        <f>68.6*0.08</f>
        <v>5.4879999999999995</v>
      </c>
      <c r="E87" s="123"/>
      <c r="F87" s="122"/>
    </row>
    <row r="88" spans="1:6" x14ac:dyDescent="0.3">
      <c r="A88" s="112" t="s">
        <v>225</v>
      </c>
      <c r="B88" s="124" t="s">
        <v>226</v>
      </c>
      <c r="C88" s="125" t="s">
        <v>9</v>
      </c>
      <c r="D88" s="126">
        <v>17.28</v>
      </c>
      <c r="E88" s="127"/>
      <c r="F88" s="128"/>
    </row>
    <row r="89" spans="1:6" x14ac:dyDescent="0.3">
      <c r="A89" s="12">
        <v>3</v>
      </c>
      <c r="B89" s="315" t="s">
        <v>148</v>
      </c>
      <c r="C89" s="316"/>
      <c r="D89" s="316"/>
      <c r="E89" s="316"/>
      <c r="F89" s="317"/>
    </row>
    <row r="90" spans="1:6" ht="15.6" x14ac:dyDescent="0.3">
      <c r="A90" s="112" t="s">
        <v>12</v>
      </c>
      <c r="B90" s="113" t="s">
        <v>227</v>
      </c>
      <c r="C90" s="114" t="s">
        <v>358</v>
      </c>
      <c r="D90" s="115">
        <v>0.20799999999999999</v>
      </c>
      <c r="E90" s="129"/>
      <c r="F90" s="117"/>
    </row>
    <row r="91" spans="1:6" ht="15.6" x14ac:dyDescent="0.3">
      <c r="A91" s="112" t="s">
        <v>104</v>
      </c>
      <c r="B91" s="124" t="s">
        <v>228</v>
      </c>
      <c r="C91" s="125" t="s">
        <v>358</v>
      </c>
      <c r="D91" s="126">
        <v>0.66</v>
      </c>
      <c r="E91" s="130"/>
      <c r="F91" s="128"/>
    </row>
    <row r="92" spans="1:6" x14ac:dyDescent="0.3">
      <c r="A92" s="12">
        <v>4</v>
      </c>
      <c r="B92" s="315" t="s">
        <v>229</v>
      </c>
      <c r="C92" s="316"/>
      <c r="D92" s="316"/>
      <c r="E92" s="316"/>
      <c r="F92" s="317"/>
    </row>
    <row r="93" spans="1:6" ht="33.75" customHeight="1" x14ac:dyDescent="0.3">
      <c r="A93" s="112" t="s">
        <v>20</v>
      </c>
      <c r="B93" s="214" t="s">
        <v>397</v>
      </c>
      <c r="C93" s="131" t="s">
        <v>9</v>
      </c>
      <c r="D93" s="132">
        <v>7</v>
      </c>
      <c r="E93" s="133"/>
      <c r="F93" s="134"/>
    </row>
    <row r="94" spans="1:6" x14ac:dyDescent="0.3">
      <c r="A94" s="12">
        <v>5</v>
      </c>
      <c r="B94" s="315" t="s">
        <v>230</v>
      </c>
      <c r="C94" s="316"/>
      <c r="D94" s="316"/>
      <c r="E94" s="316"/>
      <c r="F94" s="317"/>
    </row>
    <row r="95" spans="1:6" x14ac:dyDescent="0.3">
      <c r="A95" s="213" t="s">
        <v>30</v>
      </c>
      <c r="B95" s="318" t="s">
        <v>159</v>
      </c>
      <c r="C95" s="319"/>
      <c r="D95" s="319"/>
      <c r="E95" s="319"/>
      <c r="F95" s="320"/>
    </row>
    <row r="96" spans="1:6" x14ac:dyDescent="0.3">
      <c r="A96" s="204"/>
      <c r="B96" s="135" t="s">
        <v>398</v>
      </c>
      <c r="C96" s="136" t="s">
        <v>9</v>
      </c>
      <c r="D96" s="126">
        <v>10.4</v>
      </c>
      <c r="E96" s="130"/>
      <c r="F96" s="128"/>
    </row>
    <row r="97" spans="1:6" x14ac:dyDescent="0.3">
      <c r="A97" s="12" t="s">
        <v>31</v>
      </c>
      <c r="B97" s="315" t="s">
        <v>163</v>
      </c>
      <c r="C97" s="316"/>
      <c r="D97" s="316"/>
      <c r="E97" s="316"/>
      <c r="F97" s="317"/>
    </row>
    <row r="98" spans="1:6" x14ac:dyDescent="0.3">
      <c r="A98" s="321"/>
      <c r="B98" s="137" t="s">
        <v>231</v>
      </c>
      <c r="C98" s="138"/>
      <c r="D98" s="115"/>
      <c r="E98" s="133"/>
      <c r="F98" s="139"/>
    </row>
    <row r="99" spans="1:6" ht="15.75" customHeight="1" x14ac:dyDescent="0.3">
      <c r="A99" s="321"/>
      <c r="B99" s="135" t="s">
        <v>400</v>
      </c>
      <c r="C99" s="136" t="s">
        <v>9</v>
      </c>
      <c r="D99" s="126">
        <v>22</v>
      </c>
      <c r="E99" s="130"/>
      <c r="F99" s="140"/>
    </row>
    <row r="100" spans="1:6" x14ac:dyDescent="0.3">
      <c r="A100" s="12" t="s">
        <v>49</v>
      </c>
      <c r="B100" s="315" t="s">
        <v>232</v>
      </c>
      <c r="C100" s="316"/>
      <c r="D100" s="316"/>
      <c r="E100" s="316"/>
      <c r="F100" s="317"/>
    </row>
    <row r="101" spans="1:6" x14ac:dyDescent="0.3">
      <c r="A101" s="141"/>
      <c r="B101" s="142" t="s">
        <v>401</v>
      </c>
      <c r="C101" s="138" t="s">
        <v>9</v>
      </c>
      <c r="D101" s="115">
        <v>22</v>
      </c>
      <c r="E101" s="129"/>
      <c r="F101" s="139"/>
    </row>
    <row r="102" spans="1:6" x14ac:dyDescent="0.3">
      <c r="A102" s="72"/>
      <c r="B102" s="71"/>
      <c r="C102" s="71"/>
      <c r="D102" s="71"/>
      <c r="E102" s="71"/>
      <c r="F102" s="73"/>
    </row>
    <row r="103" spans="1:6" ht="17.399999999999999" x14ac:dyDescent="0.3">
      <c r="A103" s="312" t="s">
        <v>328</v>
      </c>
      <c r="B103" s="313"/>
      <c r="C103" s="313"/>
      <c r="D103" s="313"/>
      <c r="E103" s="314"/>
      <c r="F103" s="143"/>
    </row>
    <row r="104" spans="1:6" x14ac:dyDescent="0.3">
      <c r="A104" s="144"/>
      <c r="B104" s="145"/>
      <c r="C104" s="145"/>
      <c r="D104" s="145"/>
      <c r="E104" s="145"/>
      <c r="F104" s="146"/>
    </row>
    <row r="106" spans="1:6" x14ac:dyDescent="0.3">
      <c r="A106" s="309" t="s">
        <v>387</v>
      </c>
      <c r="B106" s="310"/>
      <c r="C106" s="310"/>
      <c r="D106" s="310"/>
      <c r="E106" s="310"/>
      <c r="F106" s="311"/>
    </row>
    <row r="107" spans="1:6" ht="83.4" x14ac:dyDescent="0.3">
      <c r="A107" s="14" t="s">
        <v>179</v>
      </c>
      <c r="B107" s="18" t="s">
        <v>389</v>
      </c>
      <c r="C107" s="14" t="s">
        <v>180</v>
      </c>
      <c r="D107" s="14">
        <v>1</v>
      </c>
      <c r="E107" s="17"/>
      <c r="F107" s="26"/>
    </row>
    <row r="108" spans="1:6" ht="17.399999999999999" x14ac:dyDescent="0.3">
      <c r="A108" s="308" t="s">
        <v>388</v>
      </c>
      <c r="B108" s="308"/>
      <c r="C108" s="308"/>
      <c r="D108" s="308"/>
      <c r="E108" s="308"/>
      <c r="F108" s="33"/>
    </row>
    <row r="110" spans="1:6" ht="17.399999999999999" x14ac:dyDescent="0.3">
      <c r="A110" s="306" t="s">
        <v>428</v>
      </c>
      <c r="B110" s="307"/>
      <c r="C110" s="307"/>
      <c r="D110" s="307"/>
      <c r="E110" s="307"/>
      <c r="F110" s="203"/>
    </row>
  </sheetData>
  <mergeCells count="40">
    <mergeCell ref="B8:F8"/>
    <mergeCell ref="A1:F1"/>
    <mergeCell ref="A3:F3"/>
    <mergeCell ref="A6:F6"/>
    <mergeCell ref="B51:E51"/>
    <mergeCell ref="B14:E14"/>
    <mergeCell ref="B15:F15"/>
    <mergeCell ref="B22:F22"/>
    <mergeCell ref="B28:E28"/>
    <mergeCell ref="B29:F29"/>
    <mergeCell ref="B38:E38"/>
    <mergeCell ref="B39:F39"/>
    <mergeCell ref="B42:E42"/>
    <mergeCell ref="B43:F43"/>
    <mergeCell ref="B47:E47"/>
    <mergeCell ref="B48:F48"/>
    <mergeCell ref="B89:F89"/>
    <mergeCell ref="B52:F52"/>
    <mergeCell ref="B57:E57"/>
    <mergeCell ref="B58:F58"/>
    <mergeCell ref="B63:E63"/>
    <mergeCell ref="B64:F64"/>
    <mergeCell ref="B67:E67"/>
    <mergeCell ref="A71:E71"/>
    <mergeCell ref="A75:F75"/>
    <mergeCell ref="B77:F77"/>
    <mergeCell ref="B81:F81"/>
    <mergeCell ref="B82:F82"/>
    <mergeCell ref="B68:F68"/>
    <mergeCell ref="A70:E70"/>
    <mergeCell ref="A110:E110"/>
    <mergeCell ref="A108:E108"/>
    <mergeCell ref="A106:F106"/>
    <mergeCell ref="A103:E103"/>
    <mergeCell ref="B92:F92"/>
    <mergeCell ref="B94:F94"/>
    <mergeCell ref="B95:F95"/>
    <mergeCell ref="B97:F97"/>
    <mergeCell ref="A98:A99"/>
    <mergeCell ref="B100:F10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F7EF9-D515-425E-8C12-E1EA8877218B}">
  <dimension ref="A1:F154"/>
  <sheetViews>
    <sheetView topLeftCell="A133" workbookViewId="0">
      <selection activeCell="A8" activeCellId="4" sqref="A3:XFD3 A5:XFD5 A6:XFD6 A7:XFD7 A8:XFD8"/>
    </sheetView>
  </sheetViews>
  <sheetFormatPr baseColWidth="10" defaultRowHeight="14.4" x14ac:dyDescent="0.3"/>
  <cols>
    <col min="1" max="1" width="6.88671875" customWidth="1"/>
    <col min="2" max="2" width="66.5546875" customWidth="1"/>
    <col min="3" max="3" width="10.5546875" bestFit="1" customWidth="1"/>
    <col min="4" max="4" width="11.6640625" bestFit="1" customWidth="1"/>
    <col min="5" max="5" width="11.5546875" customWidth="1"/>
    <col min="6" max="6" width="13.109375" customWidth="1"/>
  </cols>
  <sheetData>
    <row r="1" spans="1:6" ht="45.75" customHeight="1" x14ac:dyDescent="0.3">
      <c r="A1" s="333" t="s">
        <v>404</v>
      </c>
      <c r="B1" s="333"/>
      <c r="C1" s="333"/>
      <c r="D1" s="333"/>
      <c r="E1" s="333"/>
      <c r="F1" s="333"/>
    </row>
    <row r="2" spans="1:6" ht="15.6" x14ac:dyDescent="0.3">
      <c r="A2" s="62"/>
      <c r="B2" s="63"/>
      <c r="C2" s="63"/>
      <c r="D2" s="63"/>
      <c r="E2" s="63"/>
      <c r="F2" s="64"/>
    </row>
    <row r="3" spans="1:6" ht="43.2" customHeight="1" x14ac:dyDescent="0.3">
      <c r="A3" s="66" t="s">
        <v>0</v>
      </c>
      <c r="B3" s="67" t="s">
        <v>1</v>
      </c>
      <c r="C3" s="68" t="s">
        <v>2</v>
      </c>
      <c r="D3" s="69" t="s">
        <v>3</v>
      </c>
      <c r="E3" s="229" t="s">
        <v>426</v>
      </c>
      <c r="F3" s="229" t="s">
        <v>427</v>
      </c>
    </row>
    <row r="5" spans="1:6" ht="15.6" x14ac:dyDescent="0.3">
      <c r="A5" s="326" t="s">
        <v>391</v>
      </c>
      <c r="B5" s="327"/>
      <c r="C5" s="327"/>
      <c r="D5" s="327"/>
      <c r="E5" s="327"/>
      <c r="F5" s="328"/>
    </row>
    <row r="6" spans="1:6" x14ac:dyDescent="0.3">
      <c r="A6" s="66" t="s">
        <v>0</v>
      </c>
      <c r="B6" s="67" t="s">
        <v>1</v>
      </c>
      <c r="C6" s="68" t="s">
        <v>2</v>
      </c>
      <c r="D6" s="69" t="s">
        <v>3</v>
      </c>
      <c r="E6" s="68" t="s">
        <v>4</v>
      </c>
      <c r="F6" s="70" t="s">
        <v>5</v>
      </c>
    </row>
    <row r="7" spans="1:6" x14ac:dyDescent="0.3">
      <c r="A7" s="88" t="s">
        <v>236</v>
      </c>
      <c r="B7" s="322" t="s">
        <v>37</v>
      </c>
      <c r="C7" s="322"/>
      <c r="D7" s="322"/>
      <c r="E7" s="322"/>
      <c r="F7" s="322"/>
    </row>
    <row r="8" spans="1:6" x14ac:dyDescent="0.3">
      <c r="A8" s="92" t="s">
        <v>332</v>
      </c>
      <c r="B8" s="93" t="s">
        <v>238</v>
      </c>
      <c r="C8" s="92" t="s">
        <v>10</v>
      </c>
      <c r="D8" s="89">
        <f>0.9*0.9*1*6</f>
        <v>4.8600000000000003</v>
      </c>
      <c r="E8" s="94"/>
      <c r="F8" s="95"/>
    </row>
    <row r="9" spans="1:6" x14ac:dyDescent="0.3">
      <c r="A9" s="92" t="s">
        <v>237</v>
      </c>
      <c r="B9" s="93" t="s">
        <v>239</v>
      </c>
      <c r="C9" s="92" t="s">
        <v>10</v>
      </c>
      <c r="D9" s="89">
        <f>1*1*1*3</f>
        <v>3</v>
      </c>
      <c r="E9" s="94"/>
      <c r="F9" s="95"/>
    </row>
    <row r="10" spans="1:6" x14ac:dyDescent="0.3">
      <c r="A10" s="92" t="s">
        <v>240</v>
      </c>
      <c r="B10" s="93" t="s">
        <v>131</v>
      </c>
      <c r="C10" s="92" t="s">
        <v>10</v>
      </c>
      <c r="D10" s="89">
        <f>35.7*0.3*0.8*1.1</f>
        <v>9.424800000000003</v>
      </c>
      <c r="E10" s="94"/>
      <c r="F10" s="95"/>
    </row>
    <row r="11" spans="1:6" x14ac:dyDescent="0.3">
      <c r="A11" s="92" t="s">
        <v>241</v>
      </c>
      <c r="B11" s="93" t="s">
        <v>132</v>
      </c>
      <c r="C11" s="92" t="s">
        <v>10</v>
      </c>
      <c r="D11" s="89">
        <f>SUM(D15:D16,D19,D18,D22,D17)-SUM(D8:D10)</f>
        <v>18.655949999999997</v>
      </c>
      <c r="E11" s="94"/>
      <c r="F11" s="95"/>
    </row>
    <row r="12" spans="1:6" x14ac:dyDescent="0.3">
      <c r="A12" s="92" t="s">
        <v>242</v>
      </c>
      <c r="B12" s="93" t="s">
        <v>133</v>
      </c>
      <c r="C12" s="92" t="s">
        <v>10</v>
      </c>
      <c r="D12" s="89">
        <f>29.7*0.45</f>
        <v>13.365</v>
      </c>
      <c r="E12" s="94"/>
      <c r="F12" s="95"/>
    </row>
    <row r="13" spans="1:6" x14ac:dyDescent="0.3">
      <c r="A13" s="90"/>
      <c r="B13" s="282" t="s">
        <v>11</v>
      </c>
      <c r="C13" s="283"/>
      <c r="D13" s="283"/>
      <c r="E13" s="284"/>
      <c r="F13" s="91"/>
    </row>
    <row r="14" spans="1:6" x14ac:dyDescent="0.3">
      <c r="A14" s="88" t="s">
        <v>243</v>
      </c>
      <c r="B14" s="330" t="s">
        <v>214</v>
      </c>
      <c r="C14" s="331"/>
      <c r="D14" s="331"/>
      <c r="E14" s="331"/>
      <c r="F14" s="332"/>
    </row>
    <row r="15" spans="1:6" x14ac:dyDescent="0.3">
      <c r="A15" s="92" t="s">
        <v>244</v>
      </c>
      <c r="B15" s="93" t="s">
        <v>245</v>
      </c>
      <c r="C15" s="92" t="s">
        <v>10</v>
      </c>
      <c r="D15" s="89">
        <f>(0.85*0.85*0.3)*6</f>
        <v>1.3004999999999998</v>
      </c>
      <c r="E15" s="94"/>
      <c r="F15" s="95"/>
    </row>
    <row r="16" spans="1:6" x14ac:dyDescent="0.3">
      <c r="A16" s="92" t="s">
        <v>246</v>
      </c>
      <c r="B16" s="93" t="s">
        <v>247</v>
      </c>
      <c r="C16" s="92" t="s">
        <v>10</v>
      </c>
      <c r="D16" s="89">
        <f>(0.95*0.95*0.3)*3</f>
        <v>0.81224999999999992</v>
      </c>
      <c r="E16" s="94"/>
      <c r="F16" s="95"/>
    </row>
    <row r="17" spans="1:6" x14ac:dyDescent="0.3">
      <c r="A17" s="92" t="s">
        <v>248</v>
      </c>
      <c r="B17" s="93" t="s">
        <v>249</v>
      </c>
      <c r="C17" s="92" t="s">
        <v>10</v>
      </c>
      <c r="D17" s="89">
        <f>37.5*0.05*0.3</f>
        <v>0.5625</v>
      </c>
      <c r="E17" s="94"/>
      <c r="F17" s="95"/>
    </row>
    <row r="18" spans="1:6" x14ac:dyDescent="0.3">
      <c r="A18" s="92" t="s">
        <v>250</v>
      </c>
      <c r="B18" s="93" t="s">
        <v>251</v>
      </c>
      <c r="C18" s="92" t="s">
        <v>10</v>
      </c>
      <c r="D18" s="89">
        <f>35.7*0.15*0.3</f>
        <v>1.6065</v>
      </c>
      <c r="E18" s="94"/>
      <c r="F18" s="95"/>
    </row>
    <row r="19" spans="1:6" x14ac:dyDescent="0.3">
      <c r="A19" s="92" t="s">
        <v>252</v>
      </c>
      <c r="B19" s="93" t="s">
        <v>253</v>
      </c>
      <c r="C19" s="92" t="s">
        <v>10</v>
      </c>
      <c r="D19" s="89">
        <f>0.15*0.2*0.9*9</f>
        <v>0.24299999999999999</v>
      </c>
      <c r="E19" s="94"/>
      <c r="F19" s="95"/>
    </row>
    <row r="20" spans="1:6" x14ac:dyDescent="0.3">
      <c r="A20" s="92" t="s">
        <v>254</v>
      </c>
      <c r="B20" s="93" t="s">
        <v>255</v>
      </c>
      <c r="C20" s="92" t="s">
        <v>10</v>
      </c>
      <c r="D20" s="89">
        <f>29.7*0.1</f>
        <v>2.97</v>
      </c>
      <c r="E20" s="94"/>
      <c r="F20" s="95"/>
    </row>
    <row r="21" spans="1:6" x14ac:dyDescent="0.3">
      <c r="A21" s="88" t="s">
        <v>256</v>
      </c>
      <c r="B21" s="330" t="s">
        <v>325</v>
      </c>
      <c r="C21" s="331"/>
      <c r="D21" s="331"/>
      <c r="E21" s="331"/>
      <c r="F21" s="332"/>
    </row>
    <row r="22" spans="1:6" x14ac:dyDescent="0.3">
      <c r="A22" s="92" t="s">
        <v>250</v>
      </c>
      <c r="B22" s="93" t="s">
        <v>257</v>
      </c>
      <c r="C22" s="92" t="s">
        <v>9</v>
      </c>
      <c r="D22" s="89">
        <f>35.7*0.8*1.1</f>
        <v>31.416000000000004</v>
      </c>
      <c r="E22" s="94"/>
      <c r="F22" s="95"/>
    </row>
    <row r="23" spans="1:6" x14ac:dyDescent="0.3">
      <c r="A23" s="92" t="s">
        <v>252</v>
      </c>
      <c r="B23" s="93" t="s">
        <v>258</v>
      </c>
      <c r="C23" s="92" t="s">
        <v>10</v>
      </c>
      <c r="D23" s="89">
        <f>29.7*0.05</f>
        <v>1.4850000000000001</v>
      </c>
      <c r="E23" s="94"/>
      <c r="F23" s="95"/>
    </row>
    <row r="24" spans="1:6" x14ac:dyDescent="0.3">
      <c r="A24" s="92" t="s">
        <v>254</v>
      </c>
      <c r="B24" s="93" t="s">
        <v>259</v>
      </c>
      <c r="C24" s="92" t="s">
        <v>10</v>
      </c>
      <c r="D24" s="89">
        <f>0.1</f>
        <v>0.1</v>
      </c>
      <c r="E24" s="94"/>
      <c r="F24" s="95"/>
    </row>
    <row r="25" spans="1:6" x14ac:dyDescent="0.3">
      <c r="A25" s="92" t="s">
        <v>260</v>
      </c>
      <c r="B25" s="93" t="s">
        <v>261</v>
      </c>
      <c r="C25" s="92" t="s">
        <v>10</v>
      </c>
      <c r="D25" s="89">
        <f>(0.8*0.8*0.3)*6</f>
        <v>1.1520000000000001</v>
      </c>
      <c r="E25" s="94"/>
      <c r="F25" s="96"/>
    </row>
    <row r="26" spans="1:6" x14ac:dyDescent="0.3">
      <c r="A26" s="92" t="s">
        <v>262</v>
      </c>
      <c r="B26" s="93" t="s">
        <v>263</v>
      </c>
      <c r="C26" s="92" t="s">
        <v>10</v>
      </c>
      <c r="D26" s="89">
        <f>(0.9*0.9*0.3)*3</f>
        <v>0.72899999999999998</v>
      </c>
      <c r="E26" s="94"/>
      <c r="F26" s="96"/>
    </row>
    <row r="27" spans="1:6" x14ac:dyDescent="0.3">
      <c r="A27" s="97"/>
      <c r="B27" s="282" t="s">
        <v>264</v>
      </c>
      <c r="C27" s="283"/>
      <c r="D27" s="283"/>
      <c r="E27" s="284"/>
      <c r="F27" s="91"/>
    </row>
    <row r="28" spans="1:6" x14ac:dyDescent="0.3">
      <c r="A28" s="88" t="s">
        <v>265</v>
      </c>
      <c r="B28" s="322" t="s">
        <v>148</v>
      </c>
      <c r="C28" s="322"/>
      <c r="D28" s="322"/>
      <c r="E28" s="322"/>
      <c r="F28" s="322"/>
    </row>
    <row r="29" spans="1:6" x14ac:dyDescent="0.3">
      <c r="A29" s="92" t="s">
        <v>266</v>
      </c>
      <c r="B29" s="93" t="s">
        <v>149</v>
      </c>
      <c r="C29" s="92" t="s">
        <v>10</v>
      </c>
      <c r="D29" s="89">
        <f>0.15*0.2*3.2*3+0.15*0.15*3.2*6</f>
        <v>0.72</v>
      </c>
      <c r="E29" s="94"/>
      <c r="F29" s="96"/>
    </row>
    <row r="30" spans="1:6" x14ac:dyDescent="0.3">
      <c r="A30" s="92" t="s">
        <v>267</v>
      </c>
      <c r="B30" s="93" t="s">
        <v>268</v>
      </c>
      <c r="C30" s="92" t="s">
        <v>10</v>
      </c>
      <c r="D30" s="89">
        <f>35.7*0.15*0.15</f>
        <v>0.80325000000000002</v>
      </c>
      <c r="E30" s="94"/>
      <c r="F30" s="96"/>
    </row>
    <row r="31" spans="1:6" x14ac:dyDescent="0.3">
      <c r="A31" s="92" t="s">
        <v>269</v>
      </c>
      <c r="B31" s="93" t="s">
        <v>270</v>
      </c>
      <c r="C31" s="92" t="s">
        <v>10</v>
      </c>
      <c r="D31" s="98">
        <f>(4*0.2*0.2)</f>
        <v>0.16000000000000003</v>
      </c>
      <c r="E31" s="94"/>
      <c r="F31" s="96"/>
    </row>
    <row r="32" spans="1:6" x14ac:dyDescent="0.3">
      <c r="A32" s="92" t="s">
        <v>271</v>
      </c>
      <c r="B32" s="93" t="s">
        <v>272</v>
      </c>
      <c r="C32" s="92" t="s">
        <v>10</v>
      </c>
      <c r="D32" s="98">
        <f>35.7*0.15*0.4</f>
        <v>2.1420000000000003</v>
      </c>
      <c r="E32" s="94"/>
      <c r="F32" s="96"/>
    </row>
    <row r="33" spans="1:6" x14ac:dyDescent="0.3">
      <c r="A33" s="92" t="s">
        <v>273</v>
      </c>
      <c r="B33" s="93" t="s">
        <v>153</v>
      </c>
      <c r="C33" s="92" t="s">
        <v>10</v>
      </c>
      <c r="D33" s="98">
        <f>6.45*5.3*0.05</f>
        <v>1.7092500000000002</v>
      </c>
      <c r="E33" s="94"/>
      <c r="F33" s="96"/>
    </row>
    <row r="34" spans="1:6" x14ac:dyDescent="0.3">
      <c r="A34" s="92" t="s">
        <v>274</v>
      </c>
      <c r="B34" s="99" t="s">
        <v>275</v>
      </c>
      <c r="C34" s="100" t="s">
        <v>10</v>
      </c>
      <c r="D34" s="98">
        <f>0.28</f>
        <v>0.28000000000000003</v>
      </c>
      <c r="E34" s="94"/>
      <c r="F34" s="96"/>
    </row>
    <row r="35" spans="1:6" x14ac:dyDescent="0.3">
      <c r="A35" s="101" t="s">
        <v>276</v>
      </c>
      <c r="B35" s="102" t="s">
        <v>277</v>
      </c>
      <c r="C35" s="92"/>
      <c r="D35" s="98"/>
      <c r="E35" s="94"/>
      <c r="F35" s="96"/>
    </row>
    <row r="36" spans="1:6" x14ac:dyDescent="0.3">
      <c r="A36" s="92" t="s">
        <v>278</v>
      </c>
      <c r="B36" s="93" t="s">
        <v>193</v>
      </c>
      <c r="C36" s="92" t="s">
        <v>29</v>
      </c>
      <c r="D36" s="98">
        <v>29.7</v>
      </c>
      <c r="E36" s="94"/>
      <c r="F36" s="96"/>
    </row>
    <row r="37" spans="1:6" x14ac:dyDescent="0.3">
      <c r="A37" s="97"/>
      <c r="B37" s="282" t="s">
        <v>279</v>
      </c>
      <c r="C37" s="283"/>
      <c r="D37" s="283"/>
      <c r="E37" s="284"/>
      <c r="F37" s="91"/>
    </row>
    <row r="38" spans="1:6" x14ac:dyDescent="0.3">
      <c r="A38" s="88" t="s">
        <v>280</v>
      </c>
      <c r="B38" s="322" t="s">
        <v>159</v>
      </c>
      <c r="C38" s="322"/>
      <c r="D38" s="322"/>
      <c r="E38" s="322"/>
      <c r="F38" s="322"/>
    </row>
    <row r="39" spans="1:6" x14ac:dyDescent="0.3">
      <c r="A39" s="92" t="s">
        <v>281</v>
      </c>
      <c r="B39" s="93" t="s">
        <v>282</v>
      </c>
      <c r="C39" s="92" t="s">
        <v>9</v>
      </c>
      <c r="D39" s="98">
        <f>35.7*3.2+11.75*0.6</f>
        <v>121.29</v>
      </c>
      <c r="E39" s="94"/>
      <c r="F39" s="96"/>
    </row>
    <row r="40" spans="1:6" x14ac:dyDescent="0.3">
      <c r="A40" s="92" t="s">
        <v>283</v>
      </c>
      <c r="B40" s="93" t="s">
        <v>284</v>
      </c>
      <c r="C40" s="92" t="s">
        <v>32</v>
      </c>
      <c r="D40" s="98">
        <v>4</v>
      </c>
      <c r="E40" s="94"/>
      <c r="F40" s="96"/>
    </row>
    <row r="41" spans="1:6" x14ac:dyDescent="0.3">
      <c r="A41" s="97"/>
      <c r="B41" s="282" t="s">
        <v>285</v>
      </c>
      <c r="C41" s="283"/>
      <c r="D41" s="283"/>
      <c r="E41" s="284"/>
      <c r="F41" s="91"/>
    </row>
    <row r="42" spans="1:6" x14ac:dyDescent="0.3">
      <c r="A42" s="88" t="s">
        <v>286</v>
      </c>
      <c r="B42" s="322" t="s">
        <v>163</v>
      </c>
      <c r="C42" s="322"/>
      <c r="D42" s="322"/>
      <c r="E42" s="322"/>
      <c r="F42" s="322"/>
    </row>
    <row r="43" spans="1:6" x14ac:dyDescent="0.3">
      <c r="A43" s="92" t="s">
        <v>287</v>
      </c>
      <c r="B43" s="93" t="s">
        <v>288</v>
      </c>
      <c r="C43" s="92" t="s">
        <v>9</v>
      </c>
      <c r="D43" s="98">
        <f>114.24</f>
        <v>114.24</v>
      </c>
      <c r="E43" s="94"/>
      <c r="F43" s="96"/>
    </row>
    <row r="44" spans="1:6" x14ac:dyDescent="0.3">
      <c r="A44" s="92" t="s">
        <v>289</v>
      </c>
      <c r="B44" s="93" t="s">
        <v>290</v>
      </c>
      <c r="C44" s="92" t="s">
        <v>9</v>
      </c>
      <c r="D44" s="98">
        <f>(6.3+5.3)*2*4.1</f>
        <v>95.11999999999999</v>
      </c>
      <c r="E44" s="94"/>
      <c r="F44" s="96"/>
    </row>
    <row r="45" spans="1:6" x14ac:dyDescent="0.3">
      <c r="A45" s="92" t="s">
        <v>291</v>
      </c>
      <c r="B45" s="93" t="s">
        <v>166</v>
      </c>
      <c r="C45" s="92" t="s">
        <v>9</v>
      </c>
      <c r="D45" s="98">
        <v>29.7</v>
      </c>
      <c r="E45" s="94"/>
      <c r="F45" s="96"/>
    </row>
    <row r="46" spans="1:6" x14ac:dyDescent="0.3">
      <c r="A46" s="97"/>
      <c r="B46" s="282" t="s">
        <v>292</v>
      </c>
      <c r="C46" s="283"/>
      <c r="D46" s="283"/>
      <c r="E46" s="284"/>
      <c r="F46" s="91"/>
    </row>
    <row r="47" spans="1:6" x14ac:dyDescent="0.3">
      <c r="A47" s="88" t="s">
        <v>293</v>
      </c>
      <c r="B47" s="322" t="s">
        <v>326</v>
      </c>
      <c r="C47" s="322"/>
      <c r="D47" s="322"/>
      <c r="E47" s="322"/>
      <c r="F47" s="322"/>
    </row>
    <row r="48" spans="1:6" x14ac:dyDescent="0.3">
      <c r="A48" s="92" t="s">
        <v>294</v>
      </c>
      <c r="B48" s="93" t="s">
        <v>295</v>
      </c>
      <c r="C48" s="92" t="s">
        <v>9</v>
      </c>
      <c r="D48" s="98">
        <v>34.74</v>
      </c>
      <c r="E48" s="94"/>
      <c r="F48" s="96"/>
    </row>
    <row r="49" spans="1:6" x14ac:dyDescent="0.3">
      <c r="A49" s="92" t="s">
        <v>296</v>
      </c>
      <c r="B49" s="99" t="s">
        <v>34</v>
      </c>
      <c r="C49" s="92" t="s">
        <v>76</v>
      </c>
      <c r="D49" s="98">
        <f>(6.15+5.3)</f>
        <v>11.45</v>
      </c>
      <c r="E49" s="94"/>
      <c r="F49" s="96"/>
    </row>
    <row r="50" spans="1:6" x14ac:dyDescent="0.3">
      <c r="A50" s="97"/>
      <c r="B50" s="323" t="s">
        <v>297</v>
      </c>
      <c r="C50" s="324"/>
      <c r="D50" s="324"/>
      <c r="E50" s="325"/>
      <c r="F50" s="91"/>
    </row>
    <row r="51" spans="1:6" x14ac:dyDescent="0.3">
      <c r="A51" s="88" t="s">
        <v>298</v>
      </c>
      <c r="B51" s="322" t="s">
        <v>170</v>
      </c>
      <c r="C51" s="322"/>
      <c r="D51" s="322"/>
      <c r="E51" s="322"/>
      <c r="F51" s="322"/>
    </row>
    <row r="52" spans="1:6" ht="27.6" x14ac:dyDescent="0.3">
      <c r="A52" s="92" t="s">
        <v>299</v>
      </c>
      <c r="B52" s="99" t="s">
        <v>300</v>
      </c>
      <c r="C52" s="100" t="s">
        <v>32</v>
      </c>
      <c r="D52" s="98">
        <v>1</v>
      </c>
      <c r="E52" s="94"/>
      <c r="F52" s="103"/>
    </row>
    <row r="53" spans="1:6" ht="27.6" x14ac:dyDescent="0.3">
      <c r="A53" s="92" t="s">
        <v>301</v>
      </c>
      <c r="B53" s="99" t="s">
        <v>302</v>
      </c>
      <c r="C53" s="100" t="s">
        <v>32</v>
      </c>
      <c r="D53" s="98">
        <v>2</v>
      </c>
      <c r="E53" s="94"/>
      <c r="F53" s="103"/>
    </row>
    <row r="54" spans="1:6" ht="27.6" x14ac:dyDescent="0.3">
      <c r="A54" s="92" t="s">
        <v>303</v>
      </c>
      <c r="B54" s="99" t="s">
        <v>304</v>
      </c>
      <c r="C54" s="100" t="s">
        <v>32</v>
      </c>
      <c r="D54" s="98">
        <v>1</v>
      </c>
      <c r="E54" s="94"/>
      <c r="F54" s="103"/>
    </row>
    <row r="55" spans="1:6" ht="27.6" x14ac:dyDescent="0.3">
      <c r="A55" s="92" t="s">
        <v>305</v>
      </c>
      <c r="B55" s="99" t="s">
        <v>306</v>
      </c>
      <c r="C55" s="100" t="s">
        <v>32</v>
      </c>
      <c r="D55" s="98">
        <v>3</v>
      </c>
      <c r="E55" s="94"/>
      <c r="F55" s="103"/>
    </row>
    <row r="56" spans="1:6" x14ac:dyDescent="0.3">
      <c r="A56" s="97"/>
      <c r="B56" s="323" t="s">
        <v>307</v>
      </c>
      <c r="C56" s="324"/>
      <c r="D56" s="324"/>
      <c r="E56" s="325"/>
      <c r="F56" s="91"/>
    </row>
    <row r="57" spans="1:6" x14ac:dyDescent="0.3">
      <c r="A57" s="88" t="s">
        <v>308</v>
      </c>
      <c r="B57" s="322" t="s">
        <v>173</v>
      </c>
      <c r="C57" s="322"/>
      <c r="D57" s="322"/>
      <c r="E57" s="322"/>
      <c r="F57" s="322"/>
    </row>
    <row r="58" spans="1:6" x14ac:dyDescent="0.3">
      <c r="A58" s="92" t="s">
        <v>309</v>
      </c>
      <c r="B58" s="93" t="s">
        <v>175</v>
      </c>
      <c r="C58" s="92" t="s">
        <v>9</v>
      </c>
      <c r="D58" s="98">
        <f>SUM(D59:D60)</f>
        <v>143.94</v>
      </c>
      <c r="E58" s="94"/>
      <c r="F58" s="96"/>
    </row>
    <row r="59" spans="1:6" x14ac:dyDescent="0.3">
      <c r="A59" s="92" t="s">
        <v>310</v>
      </c>
      <c r="B59" s="93" t="s">
        <v>311</v>
      </c>
      <c r="C59" s="92" t="s">
        <v>9</v>
      </c>
      <c r="D59" s="98">
        <f>+D64</f>
        <v>29.7</v>
      </c>
      <c r="E59" s="94"/>
      <c r="F59" s="96"/>
    </row>
    <row r="60" spans="1:6" x14ac:dyDescent="0.3">
      <c r="A60" s="92" t="s">
        <v>312</v>
      </c>
      <c r="B60" s="93" t="s">
        <v>313</v>
      </c>
      <c r="C60" s="92" t="s">
        <v>9</v>
      </c>
      <c r="D60" s="98">
        <f>114.24</f>
        <v>114.24</v>
      </c>
      <c r="E60" s="94"/>
      <c r="F60" s="96"/>
    </row>
    <row r="61" spans="1:6" x14ac:dyDescent="0.3">
      <c r="A61" s="92" t="s">
        <v>314</v>
      </c>
      <c r="B61" s="93" t="s">
        <v>315</v>
      </c>
      <c r="C61" s="92" t="s">
        <v>9</v>
      </c>
      <c r="D61" s="98">
        <f>D44</f>
        <v>95.11999999999999</v>
      </c>
      <c r="E61" s="94"/>
      <c r="F61" s="96"/>
    </row>
    <row r="62" spans="1:6" x14ac:dyDescent="0.3">
      <c r="A62" s="90"/>
      <c r="B62" s="323" t="s">
        <v>316</v>
      </c>
      <c r="C62" s="324"/>
      <c r="D62" s="324"/>
      <c r="E62" s="325"/>
      <c r="F62" s="91"/>
    </row>
    <row r="63" spans="1:6" x14ac:dyDescent="0.3">
      <c r="A63" s="88" t="s">
        <v>308</v>
      </c>
      <c r="B63" s="322" t="s">
        <v>320</v>
      </c>
      <c r="C63" s="322"/>
      <c r="D63" s="322"/>
      <c r="E63" s="322"/>
      <c r="F63" s="322"/>
    </row>
    <row r="64" spans="1:6" x14ac:dyDescent="0.3">
      <c r="A64" s="92" t="s">
        <v>309</v>
      </c>
      <c r="B64" s="5" t="s">
        <v>317</v>
      </c>
      <c r="C64" s="104" t="s">
        <v>76</v>
      </c>
      <c r="D64" s="105">
        <f>20+5+4.7</f>
        <v>29.7</v>
      </c>
      <c r="E64" s="20"/>
      <c r="F64" s="106"/>
    </row>
    <row r="65" spans="1:6" x14ac:dyDescent="0.3">
      <c r="A65" s="92" t="s">
        <v>310</v>
      </c>
      <c r="B65" s="5" t="s">
        <v>318</v>
      </c>
      <c r="C65" s="104" t="s">
        <v>76</v>
      </c>
      <c r="D65" s="105">
        <v>35.700000000000003</v>
      </c>
      <c r="E65" s="20"/>
      <c r="F65" s="106"/>
    </row>
    <row r="66" spans="1:6" x14ac:dyDescent="0.3">
      <c r="A66" s="90"/>
      <c r="B66" s="323" t="s">
        <v>319</v>
      </c>
      <c r="C66" s="324"/>
      <c r="D66" s="324"/>
      <c r="E66" s="325"/>
      <c r="F66" s="91"/>
    </row>
    <row r="67" spans="1:6" x14ac:dyDescent="0.3">
      <c r="A67" s="88" t="s">
        <v>422</v>
      </c>
      <c r="B67" s="329" t="s">
        <v>423</v>
      </c>
      <c r="C67" s="329"/>
      <c r="D67" s="329"/>
      <c r="E67" s="329"/>
      <c r="F67" s="329"/>
    </row>
    <row r="68" spans="1:6" ht="69" x14ac:dyDescent="0.3">
      <c r="A68" s="100" t="s">
        <v>424</v>
      </c>
      <c r="B68" s="2" t="s">
        <v>421</v>
      </c>
      <c r="C68" s="104" t="s">
        <v>7</v>
      </c>
      <c r="D68" s="105">
        <v>1</v>
      </c>
      <c r="E68" s="20"/>
      <c r="F68" s="175"/>
    </row>
    <row r="69" spans="1:6" x14ac:dyDescent="0.3">
      <c r="A69" s="323" t="s">
        <v>425</v>
      </c>
      <c r="B69" s="324"/>
      <c r="C69" s="324"/>
      <c r="D69" s="324"/>
      <c r="E69" s="325"/>
      <c r="F69" s="226"/>
    </row>
    <row r="70" spans="1:6" ht="17.399999999999999" x14ac:dyDescent="0.3">
      <c r="A70" s="251" t="s">
        <v>327</v>
      </c>
      <c r="B70" s="252"/>
      <c r="C70" s="252"/>
      <c r="D70" s="252"/>
      <c r="E70" s="253"/>
      <c r="F70" s="107"/>
    </row>
    <row r="71" spans="1:6" ht="32.25" customHeight="1" x14ac:dyDescent="0.3">
      <c r="A71" s="72"/>
      <c r="B71" s="108"/>
      <c r="C71" s="109"/>
      <c r="D71" s="108"/>
      <c r="E71" s="110"/>
      <c r="F71" s="111"/>
    </row>
    <row r="72" spans="1:6" ht="15.6" x14ac:dyDescent="0.3">
      <c r="A72" s="326" t="s">
        <v>392</v>
      </c>
      <c r="B72" s="327"/>
      <c r="C72" s="327"/>
      <c r="D72" s="327"/>
      <c r="E72" s="327"/>
      <c r="F72" s="328"/>
    </row>
    <row r="73" spans="1:6" ht="18" customHeight="1" x14ac:dyDescent="0.3">
      <c r="A73" s="211" t="s">
        <v>0</v>
      </c>
      <c r="B73" s="207" t="s">
        <v>207</v>
      </c>
      <c r="C73" s="208" t="s">
        <v>330</v>
      </c>
      <c r="D73" s="212" t="s">
        <v>331</v>
      </c>
      <c r="E73" s="209" t="s">
        <v>208</v>
      </c>
      <c r="F73" s="210" t="s">
        <v>209</v>
      </c>
    </row>
    <row r="74" spans="1:6" x14ac:dyDescent="0.3">
      <c r="A74" s="147">
        <v>1</v>
      </c>
      <c r="B74" s="315" t="s">
        <v>37</v>
      </c>
      <c r="C74" s="316"/>
      <c r="D74" s="316"/>
      <c r="E74" s="316"/>
      <c r="F74" s="317"/>
    </row>
    <row r="75" spans="1:6" ht="15.6" x14ac:dyDescent="0.3">
      <c r="A75" s="112" t="s">
        <v>6</v>
      </c>
      <c r="B75" s="113" t="s">
        <v>210</v>
      </c>
      <c r="C75" s="114" t="s">
        <v>358</v>
      </c>
      <c r="D75" s="115">
        <f>(0.6*0.8*25)</f>
        <v>12</v>
      </c>
      <c r="E75" s="116"/>
      <c r="F75" s="117"/>
    </row>
    <row r="76" spans="1:6" ht="15.6" x14ac:dyDescent="0.3">
      <c r="A76" s="112" t="s">
        <v>87</v>
      </c>
      <c r="B76" s="118" t="s">
        <v>211</v>
      </c>
      <c r="C76" s="119" t="s">
        <v>358</v>
      </c>
      <c r="D76" s="120">
        <v>11.8</v>
      </c>
      <c r="E76" s="121"/>
      <c r="F76" s="122"/>
    </row>
    <row r="77" spans="1:6" ht="15.6" x14ac:dyDescent="0.3">
      <c r="A77" s="112" t="s">
        <v>88</v>
      </c>
      <c r="B77" s="118" t="s">
        <v>212</v>
      </c>
      <c r="C77" s="119" t="s">
        <v>358</v>
      </c>
      <c r="D77" s="120">
        <f>68.6*0.45</f>
        <v>30.869999999999997</v>
      </c>
      <c r="E77" s="121"/>
      <c r="F77" s="122"/>
    </row>
    <row r="78" spans="1:6" x14ac:dyDescent="0.3">
      <c r="A78" s="12">
        <v>2</v>
      </c>
      <c r="B78" s="315" t="s">
        <v>213</v>
      </c>
      <c r="C78" s="316"/>
      <c r="D78" s="316"/>
      <c r="E78" s="316"/>
      <c r="F78" s="317"/>
    </row>
    <row r="79" spans="1:6" x14ac:dyDescent="0.3">
      <c r="A79" s="12" t="s">
        <v>8</v>
      </c>
      <c r="B79" s="315" t="s">
        <v>214</v>
      </c>
      <c r="C79" s="316"/>
      <c r="D79" s="316"/>
      <c r="E79" s="316"/>
      <c r="F79" s="317"/>
    </row>
    <row r="80" spans="1:6" ht="15.6" x14ac:dyDescent="0.3">
      <c r="A80" s="112" t="s">
        <v>215</v>
      </c>
      <c r="B80" s="118" t="s">
        <v>216</v>
      </c>
      <c r="C80" s="119" t="s">
        <v>358</v>
      </c>
      <c r="D80" s="120">
        <v>0.313</v>
      </c>
      <c r="E80" s="123"/>
      <c r="F80" s="122"/>
    </row>
    <row r="81" spans="1:6" ht="15.6" x14ac:dyDescent="0.3">
      <c r="A81" s="112" t="s">
        <v>217</v>
      </c>
      <c r="B81" s="118" t="s">
        <v>218</v>
      </c>
      <c r="C81" s="119" t="s">
        <v>358</v>
      </c>
      <c r="D81" s="120">
        <v>0.224</v>
      </c>
      <c r="E81" s="123"/>
      <c r="F81" s="122"/>
    </row>
    <row r="82" spans="1:6" ht="15.6" x14ac:dyDescent="0.3">
      <c r="A82" s="112" t="s">
        <v>219</v>
      </c>
      <c r="B82" s="118" t="s">
        <v>220</v>
      </c>
      <c r="C82" s="119" t="s">
        <v>358</v>
      </c>
      <c r="D82" s="120">
        <v>0.66</v>
      </c>
      <c r="E82" s="123"/>
      <c r="F82" s="122"/>
    </row>
    <row r="83" spans="1:6" ht="15.6" x14ac:dyDescent="0.3">
      <c r="A83" s="112" t="s">
        <v>221</v>
      </c>
      <c r="B83" s="118" t="s">
        <v>222</v>
      </c>
      <c r="C83" s="119" t="s">
        <v>358</v>
      </c>
      <c r="D83" s="120">
        <v>0.105</v>
      </c>
      <c r="E83" s="123"/>
      <c r="F83" s="122"/>
    </row>
    <row r="84" spans="1:6" ht="15.6" x14ac:dyDescent="0.3">
      <c r="A84" s="112" t="s">
        <v>223</v>
      </c>
      <c r="B84" s="118" t="s">
        <v>224</v>
      </c>
      <c r="C84" s="119" t="s">
        <v>358</v>
      </c>
      <c r="D84" s="120">
        <f>68.6*0.08</f>
        <v>5.4879999999999995</v>
      </c>
      <c r="E84" s="123"/>
      <c r="F84" s="122"/>
    </row>
    <row r="85" spans="1:6" x14ac:dyDescent="0.3">
      <c r="A85" s="112" t="s">
        <v>225</v>
      </c>
      <c r="B85" s="124" t="s">
        <v>226</v>
      </c>
      <c r="C85" s="125" t="s">
        <v>9</v>
      </c>
      <c r="D85" s="126">
        <v>17.28</v>
      </c>
      <c r="E85" s="127"/>
      <c r="F85" s="128"/>
    </row>
    <row r="86" spans="1:6" x14ac:dyDescent="0.3">
      <c r="A86" s="12">
        <v>3</v>
      </c>
      <c r="B86" s="315" t="s">
        <v>148</v>
      </c>
      <c r="C86" s="316"/>
      <c r="D86" s="316"/>
      <c r="E86" s="316"/>
      <c r="F86" s="317"/>
    </row>
    <row r="87" spans="1:6" ht="15.6" x14ac:dyDescent="0.3">
      <c r="A87" s="112" t="s">
        <v>12</v>
      </c>
      <c r="B87" s="113" t="s">
        <v>227</v>
      </c>
      <c r="C87" s="114" t="s">
        <v>358</v>
      </c>
      <c r="D87" s="115">
        <v>0.20799999999999999</v>
      </c>
      <c r="E87" s="129"/>
      <c r="F87" s="117"/>
    </row>
    <row r="88" spans="1:6" ht="15.6" x14ac:dyDescent="0.3">
      <c r="A88" s="112" t="s">
        <v>104</v>
      </c>
      <c r="B88" s="124" t="s">
        <v>228</v>
      </c>
      <c r="C88" s="125" t="s">
        <v>358</v>
      </c>
      <c r="D88" s="126">
        <v>0.66</v>
      </c>
      <c r="E88" s="130"/>
      <c r="F88" s="128"/>
    </row>
    <row r="89" spans="1:6" x14ac:dyDescent="0.3">
      <c r="A89" s="12">
        <v>4</v>
      </c>
      <c r="B89" s="315" t="s">
        <v>229</v>
      </c>
      <c r="C89" s="316"/>
      <c r="D89" s="316"/>
      <c r="E89" s="316"/>
      <c r="F89" s="317"/>
    </row>
    <row r="90" spans="1:6" ht="33" customHeight="1" x14ac:dyDescent="0.3">
      <c r="A90" s="112" t="s">
        <v>20</v>
      </c>
      <c r="B90" s="214" t="s">
        <v>397</v>
      </c>
      <c r="C90" s="131" t="s">
        <v>9</v>
      </c>
      <c r="D90" s="132">
        <v>7</v>
      </c>
      <c r="E90" s="133"/>
      <c r="F90" s="134"/>
    </row>
    <row r="91" spans="1:6" x14ac:dyDescent="0.3">
      <c r="A91" s="12">
        <v>5</v>
      </c>
      <c r="B91" s="315" t="s">
        <v>230</v>
      </c>
      <c r="C91" s="316"/>
      <c r="D91" s="316"/>
      <c r="E91" s="316"/>
      <c r="F91" s="317"/>
    </row>
    <row r="92" spans="1:6" x14ac:dyDescent="0.3">
      <c r="A92" s="213" t="s">
        <v>30</v>
      </c>
      <c r="B92" s="318" t="s">
        <v>159</v>
      </c>
      <c r="C92" s="319"/>
      <c r="D92" s="319"/>
      <c r="E92" s="319"/>
      <c r="F92" s="320"/>
    </row>
    <row r="93" spans="1:6" x14ac:dyDescent="0.3">
      <c r="A93" s="204"/>
      <c r="B93" s="135" t="s">
        <v>399</v>
      </c>
      <c r="C93" s="136" t="s">
        <v>9</v>
      </c>
      <c r="D93" s="126">
        <v>10.4</v>
      </c>
      <c r="E93" s="130"/>
      <c r="F93" s="128"/>
    </row>
    <row r="94" spans="1:6" x14ac:dyDescent="0.3">
      <c r="A94" s="12" t="s">
        <v>31</v>
      </c>
      <c r="B94" s="315" t="s">
        <v>163</v>
      </c>
      <c r="C94" s="316"/>
      <c r="D94" s="316"/>
      <c r="E94" s="316"/>
      <c r="F94" s="317"/>
    </row>
    <row r="95" spans="1:6" x14ac:dyDescent="0.3">
      <c r="A95" s="321"/>
      <c r="B95" s="137" t="s">
        <v>231</v>
      </c>
      <c r="C95" s="138"/>
      <c r="D95" s="115"/>
      <c r="E95" s="133"/>
      <c r="F95" s="139"/>
    </row>
    <row r="96" spans="1:6" ht="21.75" customHeight="1" x14ac:dyDescent="0.3">
      <c r="A96" s="321"/>
      <c r="B96" s="135" t="s">
        <v>400</v>
      </c>
      <c r="C96" s="136" t="s">
        <v>9</v>
      </c>
      <c r="D96" s="126">
        <v>22</v>
      </c>
      <c r="E96" s="130"/>
      <c r="F96" s="140"/>
    </row>
    <row r="97" spans="1:6" x14ac:dyDescent="0.3">
      <c r="A97" s="12" t="s">
        <v>49</v>
      </c>
      <c r="B97" s="315" t="s">
        <v>232</v>
      </c>
      <c r="C97" s="316"/>
      <c r="D97" s="316"/>
      <c r="E97" s="316"/>
      <c r="F97" s="317"/>
    </row>
    <row r="98" spans="1:6" x14ac:dyDescent="0.3">
      <c r="A98" s="141"/>
      <c r="B98" s="142" t="s">
        <v>401</v>
      </c>
      <c r="C98" s="138" t="s">
        <v>9</v>
      </c>
      <c r="D98" s="115">
        <v>22</v>
      </c>
      <c r="E98" s="129"/>
      <c r="F98" s="139"/>
    </row>
    <row r="99" spans="1:6" ht="17.399999999999999" x14ac:dyDescent="0.3">
      <c r="A99" s="312" t="s">
        <v>328</v>
      </c>
      <c r="B99" s="313"/>
      <c r="C99" s="313"/>
      <c r="D99" s="313"/>
      <c r="E99" s="314"/>
      <c r="F99" s="143"/>
    </row>
    <row r="100" spans="1:6" x14ac:dyDescent="0.3">
      <c r="A100" s="144"/>
      <c r="B100" s="145"/>
      <c r="C100" s="145"/>
      <c r="D100" s="145"/>
      <c r="E100" s="145"/>
      <c r="F100" s="146"/>
    </row>
    <row r="101" spans="1:6" ht="15.6" x14ac:dyDescent="0.3">
      <c r="A101" s="326" t="s">
        <v>393</v>
      </c>
      <c r="B101" s="335"/>
      <c r="C101" s="335"/>
      <c r="D101" s="335"/>
      <c r="E101" s="335"/>
      <c r="F101" s="336"/>
    </row>
    <row r="102" spans="1:6" x14ac:dyDescent="0.3">
      <c r="A102" s="147">
        <v>1</v>
      </c>
      <c r="B102" s="315" t="s">
        <v>37</v>
      </c>
      <c r="C102" s="316"/>
      <c r="D102" s="316"/>
      <c r="E102" s="316"/>
      <c r="F102" s="317"/>
    </row>
    <row r="103" spans="1:6" ht="16.2" x14ac:dyDescent="0.3">
      <c r="A103" s="148" t="s">
        <v>6</v>
      </c>
      <c r="B103" s="149" t="s">
        <v>65</v>
      </c>
      <c r="C103" s="150" t="s">
        <v>359</v>
      </c>
      <c r="D103" s="151">
        <v>18.899999999999999</v>
      </c>
      <c r="E103" s="150"/>
      <c r="F103" s="152"/>
    </row>
    <row r="104" spans="1:6" ht="16.2" x14ac:dyDescent="0.3">
      <c r="A104" s="148" t="s">
        <v>87</v>
      </c>
      <c r="B104" s="153" t="s">
        <v>66</v>
      </c>
      <c r="C104" s="148" t="s">
        <v>359</v>
      </c>
      <c r="D104" s="148">
        <v>0.97199999999999998</v>
      </c>
      <c r="E104" s="148"/>
      <c r="F104" s="103"/>
    </row>
    <row r="105" spans="1:6" ht="16.2" x14ac:dyDescent="0.3">
      <c r="A105" s="148" t="s">
        <v>88</v>
      </c>
      <c r="B105" s="153" t="s">
        <v>67</v>
      </c>
      <c r="C105" s="148" t="s">
        <v>359</v>
      </c>
      <c r="D105" s="154">
        <f>(4.05*0.3*0.55)+(4.2*1*0.3)+(1.6*1.15*0.15)</f>
        <v>2.20425</v>
      </c>
      <c r="E105" s="148"/>
      <c r="F105" s="103"/>
    </row>
    <row r="106" spans="1:6" x14ac:dyDescent="0.3">
      <c r="A106" s="155"/>
      <c r="B106" s="156" t="s">
        <v>97</v>
      </c>
      <c r="C106" s="157"/>
      <c r="D106" s="158"/>
      <c r="E106" s="156"/>
      <c r="F106" s="159"/>
    </row>
    <row r="107" spans="1:6" x14ac:dyDescent="0.3">
      <c r="A107" s="147">
        <v>2</v>
      </c>
      <c r="B107" s="315" t="s">
        <v>214</v>
      </c>
      <c r="C107" s="316"/>
      <c r="D107" s="316"/>
      <c r="E107" s="316"/>
      <c r="F107" s="317"/>
    </row>
    <row r="108" spans="1:6" ht="16.2" x14ac:dyDescent="0.3">
      <c r="A108" s="148" t="s">
        <v>8</v>
      </c>
      <c r="B108" s="149" t="s">
        <v>360</v>
      </c>
      <c r="C108" s="150" t="s">
        <v>359</v>
      </c>
      <c r="D108" s="151">
        <f>(15.25*0.05*0.6+4.2*0.05*0.25)</f>
        <v>0.51</v>
      </c>
      <c r="E108" s="150"/>
      <c r="F108" s="152"/>
    </row>
    <row r="109" spans="1:6" ht="16.2" x14ac:dyDescent="0.3">
      <c r="A109" s="148" t="s">
        <v>89</v>
      </c>
      <c r="B109" s="153" t="s">
        <v>361</v>
      </c>
      <c r="C109" s="148" t="s">
        <v>359</v>
      </c>
      <c r="D109" s="154">
        <f>14.8*0.2</f>
        <v>2.9600000000000004</v>
      </c>
      <c r="E109" s="148"/>
      <c r="F109" s="103"/>
    </row>
    <row r="110" spans="1:6" ht="16.2" x14ac:dyDescent="0.3">
      <c r="A110" s="148" t="s">
        <v>90</v>
      </c>
      <c r="B110" s="153" t="s">
        <v>362</v>
      </c>
      <c r="C110" s="148" t="s">
        <v>359</v>
      </c>
      <c r="D110" s="154">
        <v>1.0169999999999999</v>
      </c>
      <c r="E110" s="148"/>
      <c r="F110" s="103"/>
    </row>
    <row r="111" spans="1:6" ht="16.2" x14ac:dyDescent="0.3">
      <c r="A111" s="148" t="s">
        <v>91</v>
      </c>
      <c r="B111" s="160" t="s">
        <v>363</v>
      </c>
      <c r="C111" s="161" t="s">
        <v>364</v>
      </c>
      <c r="D111" s="161">
        <v>0.12</v>
      </c>
      <c r="E111" s="148"/>
      <c r="F111" s="103"/>
    </row>
    <row r="112" spans="1:6" x14ac:dyDescent="0.3">
      <c r="A112" s="148" t="s">
        <v>92</v>
      </c>
      <c r="B112" s="160" t="s">
        <v>68</v>
      </c>
      <c r="C112" s="161" t="str">
        <f>+C111</f>
        <v>m3</v>
      </c>
      <c r="D112" s="161">
        <f>2.9*1*0.1</f>
        <v>0.28999999999999998</v>
      </c>
      <c r="E112" s="148"/>
      <c r="F112" s="103"/>
    </row>
    <row r="113" spans="1:6" x14ac:dyDescent="0.3">
      <c r="A113" s="148" t="s">
        <v>93</v>
      </c>
      <c r="B113" s="160" t="s">
        <v>69</v>
      </c>
      <c r="C113" s="161" t="str">
        <f>+C115</f>
        <v>m3</v>
      </c>
      <c r="D113" s="162">
        <v>0.19500000000000001</v>
      </c>
      <c r="E113" s="148"/>
      <c r="F113" s="103"/>
    </row>
    <row r="114" spans="1:6" ht="16.2" x14ac:dyDescent="0.3">
      <c r="A114" s="148" t="s">
        <v>94</v>
      </c>
      <c r="B114" s="153" t="s">
        <v>70</v>
      </c>
      <c r="C114" s="148" t="s">
        <v>365</v>
      </c>
      <c r="D114" s="154">
        <f>14.35*1.6+4.05*0.55</f>
        <v>25.1875</v>
      </c>
      <c r="E114" s="148"/>
      <c r="F114" s="103"/>
    </row>
    <row r="115" spans="1:6" ht="27.6" x14ac:dyDescent="0.3">
      <c r="A115" s="148" t="s">
        <v>95</v>
      </c>
      <c r="B115" s="153" t="s">
        <v>116</v>
      </c>
      <c r="C115" s="148" t="s">
        <v>359</v>
      </c>
      <c r="D115" s="148">
        <v>0.84</v>
      </c>
      <c r="E115" s="148"/>
      <c r="F115" s="103"/>
    </row>
    <row r="116" spans="1:6" ht="16.2" x14ac:dyDescent="0.3">
      <c r="A116" s="148" t="s">
        <v>96</v>
      </c>
      <c r="B116" s="153" t="s">
        <v>71</v>
      </c>
      <c r="C116" s="148" t="s">
        <v>365</v>
      </c>
      <c r="D116" s="154">
        <f>19.4*1.6</f>
        <v>31.04</v>
      </c>
      <c r="E116" s="148"/>
      <c r="F116" s="103"/>
    </row>
    <row r="117" spans="1:6" x14ac:dyDescent="0.3">
      <c r="A117" s="155"/>
      <c r="B117" s="163" t="s">
        <v>98</v>
      </c>
      <c r="C117" s="155"/>
      <c r="D117" s="164"/>
      <c r="E117" s="163"/>
      <c r="F117" s="165"/>
    </row>
    <row r="118" spans="1:6" x14ac:dyDescent="0.3">
      <c r="A118" s="147">
        <v>3</v>
      </c>
      <c r="B118" s="315" t="s">
        <v>148</v>
      </c>
      <c r="C118" s="316"/>
      <c r="D118" s="316"/>
      <c r="E118" s="316"/>
      <c r="F118" s="317"/>
    </row>
    <row r="119" spans="1:6" ht="16.2" x14ac:dyDescent="0.3">
      <c r="A119" s="148" t="s">
        <v>12</v>
      </c>
      <c r="B119" s="153" t="s">
        <v>72</v>
      </c>
      <c r="C119" s="148" t="s">
        <v>359</v>
      </c>
      <c r="D119" s="148">
        <v>0.85</v>
      </c>
      <c r="E119" s="148"/>
      <c r="F119" s="103"/>
    </row>
    <row r="120" spans="1:6" ht="16.2" x14ac:dyDescent="0.3">
      <c r="A120" s="148" t="s">
        <v>104</v>
      </c>
      <c r="B120" s="153" t="s">
        <v>73</v>
      </c>
      <c r="C120" s="148" t="s">
        <v>365</v>
      </c>
      <c r="D120" s="154">
        <v>37.11</v>
      </c>
      <c r="E120" s="148"/>
      <c r="F120" s="103"/>
    </row>
    <row r="121" spans="1:6" ht="16.2" x14ac:dyDescent="0.3">
      <c r="A121" s="148" t="s">
        <v>13</v>
      </c>
      <c r="B121" s="153" t="s">
        <v>366</v>
      </c>
      <c r="C121" s="148" t="s">
        <v>359</v>
      </c>
      <c r="D121" s="162">
        <f>0.49+0.2</f>
        <v>0.69</v>
      </c>
      <c r="E121" s="148"/>
      <c r="F121" s="103"/>
    </row>
    <row r="122" spans="1:6" x14ac:dyDescent="0.3">
      <c r="A122" s="155"/>
      <c r="B122" s="163" t="s">
        <v>99</v>
      </c>
      <c r="C122" s="155"/>
      <c r="D122" s="164"/>
      <c r="E122" s="166"/>
      <c r="F122" s="165"/>
    </row>
    <row r="123" spans="1:6" x14ac:dyDescent="0.3">
      <c r="A123" s="147">
        <v>4</v>
      </c>
      <c r="B123" s="315" t="s">
        <v>163</v>
      </c>
      <c r="C123" s="316"/>
      <c r="D123" s="316"/>
      <c r="E123" s="316"/>
      <c r="F123" s="317"/>
    </row>
    <row r="124" spans="1:6" ht="16.2" x14ac:dyDescent="0.3">
      <c r="A124" s="148" t="s">
        <v>20</v>
      </c>
      <c r="B124" s="153" t="s">
        <v>74</v>
      </c>
      <c r="C124" s="148" t="s">
        <v>365</v>
      </c>
      <c r="D124" s="148">
        <f>15.2*2.2</f>
        <v>33.44</v>
      </c>
      <c r="E124" s="148"/>
      <c r="F124" s="103"/>
    </row>
    <row r="125" spans="1:6" ht="16.2" x14ac:dyDescent="0.3">
      <c r="A125" s="148" t="s">
        <v>21</v>
      </c>
      <c r="B125" s="153" t="s">
        <v>75</v>
      </c>
      <c r="C125" s="148" t="s">
        <v>365</v>
      </c>
      <c r="D125" s="148">
        <f>34.21</f>
        <v>34.21</v>
      </c>
      <c r="E125" s="148"/>
      <c r="F125" s="103"/>
    </row>
    <row r="126" spans="1:6" x14ac:dyDescent="0.3">
      <c r="A126" s="155"/>
      <c r="B126" s="163" t="s">
        <v>100</v>
      </c>
      <c r="C126" s="155"/>
      <c r="D126" s="164"/>
      <c r="E126" s="166"/>
      <c r="F126" s="165"/>
    </row>
    <row r="127" spans="1:6" x14ac:dyDescent="0.3">
      <c r="A127" s="147">
        <v>5</v>
      </c>
      <c r="B127" s="315" t="s">
        <v>321</v>
      </c>
      <c r="C127" s="316"/>
      <c r="D127" s="316"/>
      <c r="E127" s="316"/>
      <c r="F127" s="317"/>
    </row>
    <row r="128" spans="1:6" x14ac:dyDescent="0.3">
      <c r="A128" s="148" t="s">
        <v>30</v>
      </c>
      <c r="B128" s="153" t="s">
        <v>195</v>
      </c>
      <c r="C128" s="148" t="s">
        <v>76</v>
      </c>
      <c r="D128" s="148">
        <v>3.6</v>
      </c>
      <c r="E128" s="148"/>
      <c r="F128" s="103"/>
    </row>
    <row r="129" spans="1:6" ht="16.2" x14ac:dyDescent="0.3">
      <c r="A129" s="148" t="s">
        <v>31</v>
      </c>
      <c r="B129" s="153" t="s">
        <v>77</v>
      </c>
      <c r="C129" s="148" t="s">
        <v>365</v>
      </c>
      <c r="D129" s="148">
        <v>4.88</v>
      </c>
      <c r="E129" s="148"/>
      <c r="F129" s="103"/>
    </row>
    <row r="130" spans="1:6" ht="27.6" x14ac:dyDescent="0.3">
      <c r="A130" s="148" t="s">
        <v>49</v>
      </c>
      <c r="B130" s="153" t="s">
        <v>78</v>
      </c>
      <c r="C130" s="148" t="s">
        <v>365</v>
      </c>
      <c r="D130" s="148">
        <v>6.82</v>
      </c>
      <c r="E130" s="148"/>
      <c r="F130" s="103"/>
    </row>
    <row r="131" spans="1:6" x14ac:dyDescent="0.3">
      <c r="A131" s="155"/>
      <c r="B131" s="163" t="s">
        <v>101</v>
      </c>
      <c r="C131" s="155"/>
      <c r="D131" s="167"/>
      <c r="E131" s="166"/>
      <c r="F131" s="165"/>
    </row>
    <row r="132" spans="1:6" x14ac:dyDescent="0.3">
      <c r="A132" s="147">
        <v>6</v>
      </c>
      <c r="B132" s="315" t="s">
        <v>322</v>
      </c>
      <c r="C132" s="316"/>
      <c r="D132" s="316"/>
      <c r="E132" s="316"/>
      <c r="F132" s="317"/>
    </row>
    <row r="133" spans="1:6" ht="27.6" x14ac:dyDescent="0.3">
      <c r="A133" s="148" t="s">
        <v>61</v>
      </c>
      <c r="B133" s="153" t="s">
        <v>79</v>
      </c>
      <c r="C133" s="148" t="s">
        <v>32</v>
      </c>
      <c r="D133" s="148">
        <v>2</v>
      </c>
      <c r="E133" s="148"/>
      <c r="F133" s="103"/>
    </row>
    <row r="134" spans="1:6" ht="27.6" x14ac:dyDescent="0.3">
      <c r="A134" s="148" t="s">
        <v>62</v>
      </c>
      <c r="B134" s="153" t="s">
        <v>80</v>
      </c>
      <c r="C134" s="148" t="s">
        <v>7</v>
      </c>
      <c r="D134" s="148">
        <v>1</v>
      </c>
      <c r="E134" s="148"/>
      <c r="F134" s="103"/>
    </row>
    <row r="135" spans="1:6" x14ac:dyDescent="0.3">
      <c r="A135" s="148" t="s">
        <v>105</v>
      </c>
      <c r="B135" s="153" t="s">
        <v>81</v>
      </c>
      <c r="C135" s="148" t="s">
        <v>32</v>
      </c>
      <c r="D135" s="148">
        <v>1</v>
      </c>
      <c r="E135" s="148"/>
      <c r="F135" s="103"/>
    </row>
    <row r="136" spans="1:6" x14ac:dyDescent="0.3">
      <c r="A136" s="155"/>
      <c r="B136" s="163" t="s">
        <v>102</v>
      </c>
      <c r="C136" s="155"/>
      <c r="D136" s="164"/>
      <c r="E136" s="163"/>
      <c r="F136" s="165"/>
    </row>
    <row r="137" spans="1:6" x14ac:dyDescent="0.3">
      <c r="A137" s="147">
        <v>7</v>
      </c>
      <c r="B137" s="315" t="s">
        <v>323</v>
      </c>
      <c r="C137" s="316"/>
      <c r="D137" s="316"/>
      <c r="E137" s="316"/>
      <c r="F137" s="316"/>
    </row>
    <row r="138" spans="1:6" ht="16.2" x14ac:dyDescent="0.3">
      <c r="A138" s="148" t="s">
        <v>63</v>
      </c>
      <c r="B138" s="153" t="s">
        <v>82</v>
      </c>
      <c r="C138" s="148" t="s">
        <v>365</v>
      </c>
      <c r="D138" s="148">
        <v>8.16</v>
      </c>
      <c r="E138" s="148"/>
      <c r="F138" s="103"/>
    </row>
    <row r="139" spans="1:6" ht="16.2" x14ac:dyDescent="0.3">
      <c r="A139" s="148" t="s">
        <v>64</v>
      </c>
      <c r="B139" s="153" t="s">
        <v>83</v>
      </c>
      <c r="C139" s="148" t="s">
        <v>365</v>
      </c>
      <c r="D139" s="148">
        <v>21.56</v>
      </c>
      <c r="E139" s="148"/>
      <c r="F139" s="103"/>
    </row>
    <row r="140" spans="1:6" ht="16.2" x14ac:dyDescent="0.3">
      <c r="A140" s="148" t="s">
        <v>106</v>
      </c>
      <c r="B140" s="153" t="s">
        <v>84</v>
      </c>
      <c r="C140" s="148" t="s">
        <v>367</v>
      </c>
      <c r="D140" s="148">
        <v>34.26</v>
      </c>
      <c r="E140" s="148"/>
      <c r="F140" s="103"/>
    </row>
    <row r="141" spans="1:6" x14ac:dyDescent="0.3">
      <c r="A141" s="155"/>
      <c r="B141" s="163" t="s">
        <v>103</v>
      </c>
      <c r="C141" s="155"/>
      <c r="D141" s="164"/>
      <c r="E141" s="163"/>
      <c r="F141" s="165"/>
    </row>
    <row r="142" spans="1:6" x14ac:dyDescent="0.3">
      <c r="A142" s="147">
        <v>8</v>
      </c>
      <c r="B142" s="315" t="s">
        <v>324</v>
      </c>
      <c r="C142" s="316"/>
      <c r="D142" s="316"/>
      <c r="E142" s="316"/>
      <c r="F142" s="316"/>
    </row>
    <row r="143" spans="1:6" ht="27.6" x14ac:dyDescent="0.3">
      <c r="A143" s="148" t="s">
        <v>107</v>
      </c>
      <c r="B143" s="153" t="s">
        <v>194</v>
      </c>
      <c r="C143" s="148" t="s">
        <v>76</v>
      </c>
      <c r="D143" s="148">
        <v>5</v>
      </c>
      <c r="E143" s="148"/>
      <c r="F143" s="103"/>
    </row>
    <row r="144" spans="1:6" x14ac:dyDescent="0.3">
      <c r="A144" s="148" t="s">
        <v>108</v>
      </c>
      <c r="B144" s="153" t="s">
        <v>85</v>
      </c>
      <c r="C144" s="148" t="s">
        <v>32</v>
      </c>
      <c r="D144" s="148">
        <v>2</v>
      </c>
      <c r="E144" s="148"/>
      <c r="F144" s="103"/>
    </row>
    <row r="145" spans="1:6" ht="27.6" x14ac:dyDescent="0.3">
      <c r="A145" s="148" t="s">
        <v>109</v>
      </c>
      <c r="B145" s="153" t="s">
        <v>115</v>
      </c>
      <c r="C145" s="148" t="s">
        <v>7</v>
      </c>
      <c r="D145" s="148">
        <v>1</v>
      </c>
      <c r="E145" s="148"/>
      <c r="F145" s="103"/>
    </row>
    <row r="146" spans="1:6" x14ac:dyDescent="0.3">
      <c r="A146" s="148" t="s">
        <v>110</v>
      </c>
      <c r="B146" s="153" t="s">
        <v>206</v>
      </c>
      <c r="C146" s="148" t="s">
        <v>7</v>
      </c>
      <c r="D146" s="148">
        <v>1</v>
      </c>
      <c r="E146" s="148"/>
      <c r="F146" s="103"/>
    </row>
    <row r="147" spans="1:6" x14ac:dyDescent="0.3">
      <c r="A147" s="155"/>
      <c r="B147" s="163" t="s">
        <v>336</v>
      </c>
      <c r="C147" s="155"/>
      <c r="D147" s="164"/>
      <c r="E147" s="168"/>
      <c r="F147" s="165"/>
    </row>
    <row r="148" spans="1:6" ht="17.399999999999999" x14ac:dyDescent="0.3">
      <c r="A148" s="267" t="s">
        <v>205</v>
      </c>
      <c r="B148" s="268"/>
      <c r="C148" s="268"/>
      <c r="D148" s="268"/>
      <c r="E148" s="269"/>
      <c r="F148" s="169"/>
    </row>
    <row r="150" spans="1:6" x14ac:dyDescent="0.3">
      <c r="A150" s="309" t="s">
        <v>394</v>
      </c>
      <c r="B150" s="310"/>
      <c r="C150" s="310"/>
      <c r="D150" s="310"/>
      <c r="E150" s="310"/>
      <c r="F150" s="311"/>
    </row>
    <row r="151" spans="1:6" ht="83.4" x14ac:dyDescent="0.3">
      <c r="A151" s="14" t="s">
        <v>179</v>
      </c>
      <c r="B151" s="18" t="s">
        <v>390</v>
      </c>
      <c r="C151" s="14" t="s">
        <v>180</v>
      </c>
      <c r="D151" s="14">
        <v>1</v>
      </c>
      <c r="E151" s="17"/>
      <c r="F151" s="26"/>
    </row>
    <row r="152" spans="1:6" ht="17.399999999999999" x14ac:dyDescent="0.3">
      <c r="A152" s="308" t="s">
        <v>388</v>
      </c>
      <c r="B152" s="308"/>
      <c r="C152" s="308"/>
      <c r="D152" s="308"/>
      <c r="E152" s="308"/>
      <c r="F152" s="33"/>
    </row>
    <row r="154" spans="1:6" ht="17.399999999999999" x14ac:dyDescent="0.3">
      <c r="A154" s="306" t="s">
        <v>428</v>
      </c>
      <c r="B154" s="307"/>
      <c r="C154" s="307"/>
      <c r="D154" s="307"/>
      <c r="E154" s="307"/>
      <c r="F154" s="203"/>
    </row>
  </sheetData>
  <mergeCells count="49">
    <mergeCell ref="B37:E37"/>
    <mergeCell ref="A1:F1"/>
    <mergeCell ref="A5:F5"/>
    <mergeCell ref="B7:F7"/>
    <mergeCell ref="B13:E13"/>
    <mergeCell ref="B14:F14"/>
    <mergeCell ref="B21:F21"/>
    <mergeCell ref="B27:E27"/>
    <mergeCell ref="B28:F28"/>
    <mergeCell ref="B66:E66"/>
    <mergeCell ref="B38:F38"/>
    <mergeCell ref="B41:E41"/>
    <mergeCell ref="B42:F42"/>
    <mergeCell ref="B46:E46"/>
    <mergeCell ref="B47:F47"/>
    <mergeCell ref="B50:E50"/>
    <mergeCell ref="B51:F51"/>
    <mergeCell ref="B56:E56"/>
    <mergeCell ref="B57:F57"/>
    <mergeCell ref="B62:E62"/>
    <mergeCell ref="B63:F63"/>
    <mergeCell ref="B97:F97"/>
    <mergeCell ref="A70:E70"/>
    <mergeCell ref="A72:F72"/>
    <mergeCell ref="B74:F74"/>
    <mergeCell ref="B78:F78"/>
    <mergeCell ref="B79:F79"/>
    <mergeCell ref="B86:F86"/>
    <mergeCell ref="B89:F89"/>
    <mergeCell ref="B91:F91"/>
    <mergeCell ref="B92:F92"/>
    <mergeCell ref="B94:F94"/>
    <mergeCell ref="A95:A96"/>
    <mergeCell ref="B67:F67"/>
    <mergeCell ref="A69:E69"/>
    <mergeCell ref="A154:E154"/>
    <mergeCell ref="A152:E152"/>
    <mergeCell ref="A150:F150"/>
    <mergeCell ref="A99:E99"/>
    <mergeCell ref="A101:F101"/>
    <mergeCell ref="B102:F102"/>
    <mergeCell ref="B107:F107"/>
    <mergeCell ref="B118:F118"/>
    <mergeCell ref="B123:F123"/>
    <mergeCell ref="B127:F127"/>
    <mergeCell ref="B132:F132"/>
    <mergeCell ref="B137:F137"/>
    <mergeCell ref="B142:F142"/>
    <mergeCell ref="A148:E1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9B87-BA61-45DD-85F2-8EE5ECF26D95}">
  <dimension ref="A1:G177"/>
  <sheetViews>
    <sheetView workbookViewId="0">
      <selection activeCell="C21" sqref="C21"/>
    </sheetView>
  </sheetViews>
  <sheetFormatPr baseColWidth="10" defaultColWidth="11.44140625" defaultRowHeight="13.8" x14ac:dyDescent="0.25"/>
  <cols>
    <col min="1" max="1" width="6.88671875" style="170" customWidth="1"/>
    <col min="2" max="2" width="62.33203125" style="71" customWidth="1"/>
    <col min="3" max="3" width="10.5546875" style="170" bestFit="1" customWidth="1"/>
    <col min="4" max="4" width="23.33203125" style="198" customWidth="1"/>
    <col min="5" max="5" width="11.44140625" style="65"/>
    <col min="6" max="6" width="14.109375" style="65" bestFit="1" customWidth="1"/>
    <col min="7" max="16384" width="11.44140625" style="65"/>
  </cols>
  <sheetData>
    <row r="1" spans="1:7" ht="73.2" customHeight="1" x14ac:dyDescent="0.25">
      <c r="A1" s="275" t="s">
        <v>432</v>
      </c>
      <c r="B1" s="276"/>
      <c r="C1" s="276"/>
      <c r="D1" s="276"/>
    </row>
    <row r="2" spans="1:7" ht="21" customHeight="1" x14ac:dyDescent="0.25">
      <c r="A2" s="278"/>
      <c r="B2" s="278"/>
      <c r="C2" s="278"/>
      <c r="D2" s="278"/>
    </row>
    <row r="3" spans="1:7" ht="34.200000000000003" customHeight="1" x14ac:dyDescent="0.25">
      <c r="A3" s="4" t="s">
        <v>0</v>
      </c>
      <c r="B3" s="28" t="s">
        <v>1</v>
      </c>
      <c r="C3" s="4" t="s">
        <v>2</v>
      </c>
      <c r="D3" s="227" t="s">
        <v>429</v>
      </c>
    </row>
    <row r="4" spans="1:7" ht="15.6" x14ac:dyDescent="0.25">
      <c r="A4" s="279" t="s">
        <v>375</v>
      </c>
      <c r="B4" s="280"/>
      <c r="C4" s="280"/>
      <c r="D4" s="280"/>
    </row>
    <row r="5" spans="1:7" x14ac:dyDescent="0.25">
      <c r="A5" s="7">
        <v>1</v>
      </c>
      <c r="B5" s="24" t="s">
        <v>37</v>
      </c>
      <c r="C5" s="8"/>
      <c r="D5" s="74"/>
    </row>
    <row r="6" spans="1:7" x14ac:dyDescent="0.25">
      <c r="A6" s="9" t="s">
        <v>87</v>
      </c>
      <c r="B6" s="15" t="s">
        <v>128</v>
      </c>
      <c r="C6" s="10" t="s">
        <v>10</v>
      </c>
      <c r="D6" s="10"/>
    </row>
    <row r="7" spans="1:7" x14ac:dyDescent="0.25">
      <c r="A7" s="9" t="s">
        <v>88</v>
      </c>
      <c r="B7" s="15" t="s">
        <v>129</v>
      </c>
      <c r="C7" s="10" t="s">
        <v>10</v>
      </c>
      <c r="D7" s="10"/>
    </row>
    <row r="8" spans="1:7" x14ac:dyDescent="0.25">
      <c r="A8" s="9" t="s">
        <v>182</v>
      </c>
      <c r="B8" s="15" t="s">
        <v>130</v>
      </c>
      <c r="C8" s="10" t="s">
        <v>10</v>
      </c>
      <c r="D8" s="10"/>
    </row>
    <row r="9" spans="1:7" x14ac:dyDescent="0.25">
      <c r="A9" s="9" t="s">
        <v>183</v>
      </c>
      <c r="B9" s="15" t="s">
        <v>131</v>
      </c>
      <c r="C9" s="10" t="s">
        <v>10</v>
      </c>
      <c r="D9" s="10"/>
    </row>
    <row r="10" spans="1:7" x14ac:dyDescent="0.25">
      <c r="A10" s="9" t="s">
        <v>184</v>
      </c>
      <c r="B10" s="15" t="s">
        <v>132</v>
      </c>
      <c r="C10" s="10" t="s">
        <v>10</v>
      </c>
      <c r="D10" s="10"/>
    </row>
    <row r="11" spans="1:7" x14ac:dyDescent="0.25">
      <c r="A11" s="76" t="s">
        <v>185</v>
      </c>
      <c r="B11" s="77" t="s">
        <v>133</v>
      </c>
      <c r="C11" s="78" t="s">
        <v>10</v>
      </c>
      <c r="D11" s="78"/>
    </row>
    <row r="12" spans="1:7" x14ac:dyDescent="0.25">
      <c r="A12" s="82">
        <v>2</v>
      </c>
      <c r="B12" s="83" t="s">
        <v>214</v>
      </c>
      <c r="C12" s="84"/>
      <c r="D12" s="85"/>
    </row>
    <row r="13" spans="1:7" ht="22.5" customHeight="1" x14ac:dyDescent="0.25">
      <c r="A13" s="9" t="s">
        <v>8</v>
      </c>
      <c r="B13" s="15" t="s">
        <v>134</v>
      </c>
      <c r="C13" s="10" t="s">
        <v>10</v>
      </c>
      <c r="D13" s="10"/>
    </row>
    <row r="14" spans="1:7" x14ac:dyDescent="0.25">
      <c r="A14" s="9" t="s">
        <v>89</v>
      </c>
      <c r="B14" s="15" t="s">
        <v>135</v>
      </c>
      <c r="C14" s="10" t="s">
        <v>10</v>
      </c>
      <c r="D14" s="10"/>
    </row>
    <row r="15" spans="1:7" x14ac:dyDescent="0.25">
      <c r="A15" s="9" t="s">
        <v>90</v>
      </c>
      <c r="B15" s="15" t="s">
        <v>136</v>
      </c>
      <c r="C15" s="10" t="s">
        <v>10</v>
      </c>
      <c r="D15" s="10"/>
    </row>
    <row r="16" spans="1:7" x14ac:dyDescent="0.25">
      <c r="A16" s="9" t="s">
        <v>91</v>
      </c>
      <c r="B16" s="15" t="s">
        <v>137</v>
      </c>
      <c r="C16" s="10" t="s">
        <v>10</v>
      </c>
      <c r="D16" s="10"/>
      <c r="G16" s="180"/>
    </row>
    <row r="17" spans="1:4" x14ac:dyDescent="0.25">
      <c r="A17" s="9" t="s">
        <v>92</v>
      </c>
      <c r="B17" s="15" t="s">
        <v>138</v>
      </c>
      <c r="C17" s="10" t="s">
        <v>10</v>
      </c>
      <c r="D17" s="10"/>
    </row>
    <row r="18" spans="1:4" x14ac:dyDescent="0.25">
      <c r="A18" s="9" t="s">
        <v>93</v>
      </c>
      <c r="B18" s="15" t="s">
        <v>140</v>
      </c>
      <c r="C18" s="10" t="s">
        <v>10</v>
      </c>
      <c r="D18" s="10"/>
    </row>
    <row r="19" spans="1:4" x14ac:dyDescent="0.25">
      <c r="A19" s="9" t="s">
        <v>94</v>
      </c>
      <c r="B19" s="15" t="s">
        <v>141</v>
      </c>
      <c r="C19" s="10" t="s">
        <v>10</v>
      </c>
      <c r="D19" s="10"/>
    </row>
    <row r="20" spans="1:4" x14ac:dyDescent="0.25">
      <c r="A20" s="9" t="s">
        <v>95</v>
      </c>
      <c r="B20" s="15" t="s">
        <v>142</v>
      </c>
      <c r="C20" s="10" t="s">
        <v>9</v>
      </c>
      <c r="D20" s="10"/>
    </row>
    <row r="21" spans="1:4" ht="24.75" customHeight="1" x14ac:dyDescent="0.25">
      <c r="A21" s="9" t="s">
        <v>96</v>
      </c>
      <c r="B21" s="15" t="s">
        <v>143</v>
      </c>
      <c r="C21" s="10" t="s">
        <v>10</v>
      </c>
      <c r="D21" s="10"/>
    </row>
    <row r="22" spans="1:4" ht="21.75" customHeight="1" x14ac:dyDescent="0.25">
      <c r="A22" s="9" t="s">
        <v>186</v>
      </c>
      <c r="B22" s="15" t="s">
        <v>144</v>
      </c>
      <c r="C22" s="10" t="s">
        <v>10</v>
      </c>
      <c r="D22" s="10"/>
    </row>
    <row r="23" spans="1:4" x14ac:dyDescent="0.25">
      <c r="A23" s="9" t="s">
        <v>187</v>
      </c>
      <c r="B23" s="15" t="s">
        <v>145</v>
      </c>
      <c r="C23" s="10" t="s">
        <v>10</v>
      </c>
      <c r="D23" s="10"/>
    </row>
    <row r="24" spans="1:4" x14ac:dyDescent="0.25">
      <c r="A24" s="9" t="s">
        <v>191</v>
      </c>
      <c r="B24" s="15" t="s">
        <v>146</v>
      </c>
      <c r="C24" s="10" t="s">
        <v>10</v>
      </c>
      <c r="D24" s="10"/>
    </row>
    <row r="25" spans="1:4" x14ac:dyDescent="0.25">
      <c r="A25" s="7">
        <v>3</v>
      </c>
      <c r="B25" s="23" t="s">
        <v>148</v>
      </c>
      <c r="C25" s="13"/>
      <c r="D25" s="13"/>
    </row>
    <row r="26" spans="1:4" ht="19.5" customHeight="1" x14ac:dyDescent="0.25">
      <c r="A26" s="10" t="s">
        <v>12</v>
      </c>
      <c r="B26" s="15" t="s">
        <v>149</v>
      </c>
      <c r="C26" s="10" t="s">
        <v>10</v>
      </c>
      <c r="D26" s="10"/>
    </row>
    <row r="27" spans="1:4" x14ac:dyDescent="0.25">
      <c r="A27" s="10" t="s">
        <v>104</v>
      </c>
      <c r="B27" s="15" t="s">
        <v>150</v>
      </c>
      <c r="C27" s="10" t="s">
        <v>10</v>
      </c>
      <c r="D27" s="10"/>
    </row>
    <row r="28" spans="1:4" x14ac:dyDescent="0.25">
      <c r="A28" s="10" t="s">
        <v>13</v>
      </c>
      <c r="B28" s="15" t="s">
        <v>151</v>
      </c>
      <c r="C28" s="10" t="s">
        <v>10</v>
      </c>
      <c r="D28" s="10"/>
    </row>
    <row r="29" spans="1:4" x14ac:dyDescent="0.25">
      <c r="A29" s="10" t="s">
        <v>14</v>
      </c>
      <c r="B29" s="15" t="s">
        <v>152</v>
      </c>
      <c r="C29" s="10" t="s">
        <v>10</v>
      </c>
      <c r="D29" s="10"/>
    </row>
    <row r="30" spans="1:4" x14ac:dyDescent="0.25">
      <c r="A30" s="10" t="s">
        <v>139</v>
      </c>
      <c r="B30" s="15" t="s">
        <v>153</v>
      </c>
      <c r="C30" s="10" t="s">
        <v>10</v>
      </c>
      <c r="D30" s="10"/>
    </row>
    <row r="31" spans="1:4" ht="27.6" x14ac:dyDescent="0.25">
      <c r="A31" s="10" t="s">
        <v>15</v>
      </c>
      <c r="B31" s="16" t="s">
        <v>154</v>
      </c>
      <c r="C31" s="10" t="s">
        <v>10</v>
      </c>
      <c r="D31" s="10"/>
    </row>
    <row r="32" spans="1:4" ht="27.6" x14ac:dyDescent="0.25">
      <c r="A32" s="10" t="s">
        <v>16</v>
      </c>
      <c r="B32" s="16" t="s">
        <v>155</v>
      </c>
      <c r="C32" s="10" t="s">
        <v>10</v>
      </c>
      <c r="D32" s="10"/>
    </row>
    <row r="33" spans="1:4" x14ac:dyDescent="0.25">
      <c r="A33" s="10" t="s">
        <v>17</v>
      </c>
      <c r="B33" s="16" t="s">
        <v>156</v>
      </c>
      <c r="C33" s="10" t="s">
        <v>10</v>
      </c>
      <c r="D33" s="10"/>
    </row>
    <row r="34" spans="1:4" x14ac:dyDescent="0.25">
      <c r="A34" s="10" t="s">
        <v>18</v>
      </c>
      <c r="B34" s="15" t="s">
        <v>193</v>
      </c>
      <c r="C34" s="10" t="s">
        <v>29</v>
      </c>
      <c r="D34" s="10"/>
    </row>
    <row r="35" spans="1:4" x14ac:dyDescent="0.25">
      <c r="A35" s="10" t="s">
        <v>19</v>
      </c>
      <c r="B35" s="15" t="s">
        <v>157</v>
      </c>
      <c r="C35" s="10" t="s">
        <v>10</v>
      </c>
      <c r="D35" s="10"/>
    </row>
    <row r="36" spans="1:4" x14ac:dyDescent="0.25">
      <c r="A36" s="7">
        <v>4</v>
      </c>
      <c r="B36" s="23" t="s">
        <v>159</v>
      </c>
      <c r="C36" s="13"/>
      <c r="D36" s="13"/>
    </row>
    <row r="37" spans="1:4" x14ac:dyDescent="0.25">
      <c r="A37" s="9" t="s">
        <v>20</v>
      </c>
      <c r="B37" s="15" t="s">
        <v>160</v>
      </c>
      <c r="C37" s="10" t="s">
        <v>9</v>
      </c>
      <c r="D37" s="10"/>
    </row>
    <row r="38" spans="1:4" x14ac:dyDescent="0.25">
      <c r="A38" s="9" t="s">
        <v>21</v>
      </c>
      <c r="B38" s="15" t="s">
        <v>161</v>
      </c>
      <c r="C38" s="10" t="s">
        <v>32</v>
      </c>
      <c r="D38" s="10"/>
    </row>
    <row r="39" spans="1:4" ht="21.75" customHeight="1" x14ac:dyDescent="0.25">
      <c r="A39" s="7">
        <v>5</v>
      </c>
      <c r="B39" s="23" t="s">
        <v>163</v>
      </c>
      <c r="C39" s="13"/>
      <c r="D39" s="13"/>
    </row>
    <row r="40" spans="1:4" ht="20.25" customHeight="1" x14ac:dyDescent="0.25">
      <c r="A40" s="9" t="s">
        <v>30</v>
      </c>
      <c r="B40" s="15" t="s">
        <v>164</v>
      </c>
      <c r="C40" s="10" t="s">
        <v>9</v>
      </c>
      <c r="D40" s="10"/>
    </row>
    <row r="41" spans="1:4" ht="18" customHeight="1" x14ac:dyDescent="0.25">
      <c r="A41" s="9" t="s">
        <v>31</v>
      </c>
      <c r="B41" s="15" t="s">
        <v>165</v>
      </c>
      <c r="C41" s="10" t="s">
        <v>9</v>
      </c>
      <c r="D41" s="10"/>
    </row>
    <row r="42" spans="1:4" x14ac:dyDescent="0.25">
      <c r="A42" s="9" t="s">
        <v>49</v>
      </c>
      <c r="B42" s="15" t="s">
        <v>166</v>
      </c>
      <c r="C42" s="10" t="s">
        <v>9</v>
      </c>
      <c r="D42" s="10"/>
    </row>
    <row r="43" spans="1:4" x14ac:dyDescent="0.25">
      <c r="A43" s="9" t="s">
        <v>50</v>
      </c>
      <c r="B43" s="15" t="s">
        <v>167</v>
      </c>
      <c r="C43" s="10" t="s">
        <v>9</v>
      </c>
      <c r="D43" s="10"/>
    </row>
    <row r="44" spans="1:4" ht="19.5" customHeight="1" x14ac:dyDescent="0.25">
      <c r="A44" s="7">
        <v>6</v>
      </c>
      <c r="B44" s="23" t="s">
        <v>326</v>
      </c>
      <c r="C44" s="13"/>
      <c r="D44" s="13"/>
    </row>
    <row r="45" spans="1:4" ht="24" customHeight="1" x14ac:dyDescent="0.25">
      <c r="A45" s="9" t="s">
        <v>61</v>
      </c>
      <c r="B45" s="15" t="s">
        <v>33</v>
      </c>
      <c r="C45" s="10" t="s">
        <v>9</v>
      </c>
      <c r="D45" s="10"/>
    </row>
    <row r="46" spans="1:4" x14ac:dyDescent="0.25">
      <c r="A46" s="9" t="s">
        <v>62</v>
      </c>
      <c r="B46" s="16" t="s">
        <v>34</v>
      </c>
      <c r="C46" s="10" t="s">
        <v>76</v>
      </c>
      <c r="D46" s="10"/>
    </row>
    <row r="47" spans="1:4" x14ac:dyDescent="0.25">
      <c r="A47" s="7">
        <v>7</v>
      </c>
      <c r="B47" s="23" t="s">
        <v>170</v>
      </c>
      <c r="C47" s="13"/>
      <c r="D47" s="13"/>
    </row>
    <row r="48" spans="1:4" ht="41.4" x14ac:dyDescent="0.25">
      <c r="A48" s="10" t="s">
        <v>63</v>
      </c>
      <c r="B48" s="16" t="s">
        <v>384</v>
      </c>
      <c r="C48" s="10" t="s">
        <v>32</v>
      </c>
      <c r="D48" s="10"/>
    </row>
    <row r="49" spans="1:4" ht="41.4" x14ac:dyDescent="0.25">
      <c r="A49" s="10" t="s">
        <v>64</v>
      </c>
      <c r="B49" s="16" t="s">
        <v>197</v>
      </c>
      <c r="C49" s="10" t="s">
        <v>32</v>
      </c>
      <c r="D49" s="10"/>
    </row>
    <row r="50" spans="1:4" ht="55.2" x14ac:dyDescent="0.25">
      <c r="A50" s="10" t="s">
        <v>106</v>
      </c>
      <c r="B50" s="16" t="s">
        <v>171</v>
      </c>
      <c r="C50" s="10" t="s">
        <v>32</v>
      </c>
      <c r="D50" s="10"/>
    </row>
    <row r="51" spans="1:4" x14ac:dyDescent="0.25">
      <c r="A51" s="7">
        <v>8</v>
      </c>
      <c r="B51" s="23" t="s">
        <v>173</v>
      </c>
      <c r="C51" s="13"/>
      <c r="D51" s="13"/>
    </row>
    <row r="52" spans="1:4" ht="15" customHeight="1" x14ac:dyDescent="0.25">
      <c r="A52" s="9" t="s">
        <v>107</v>
      </c>
      <c r="B52" s="15" t="s">
        <v>175</v>
      </c>
      <c r="C52" s="10" t="s">
        <v>9</v>
      </c>
      <c r="D52" s="10"/>
    </row>
    <row r="53" spans="1:4" x14ac:dyDescent="0.25">
      <c r="A53" s="9" t="s">
        <v>108</v>
      </c>
      <c r="B53" s="15" t="s">
        <v>35</v>
      </c>
      <c r="C53" s="10" t="s">
        <v>9</v>
      </c>
      <c r="D53" s="10"/>
    </row>
    <row r="54" spans="1:4" x14ac:dyDescent="0.25">
      <c r="A54" s="9" t="s">
        <v>109</v>
      </c>
      <c r="B54" s="15" t="s">
        <v>36</v>
      </c>
      <c r="C54" s="10" t="s">
        <v>9</v>
      </c>
      <c r="D54" s="10"/>
    </row>
    <row r="55" spans="1:4" x14ac:dyDescent="0.25">
      <c r="A55" s="9" t="s">
        <v>188</v>
      </c>
      <c r="B55" s="15" t="s">
        <v>176</v>
      </c>
      <c r="C55" s="10" t="s">
        <v>9</v>
      </c>
      <c r="D55" s="10"/>
    </row>
    <row r="56" spans="1:4" x14ac:dyDescent="0.25">
      <c r="A56" s="7">
        <v>9</v>
      </c>
      <c r="B56" s="23" t="s">
        <v>178</v>
      </c>
      <c r="C56" s="13"/>
      <c r="D56" s="13"/>
    </row>
    <row r="57" spans="1:4" ht="41.4" x14ac:dyDescent="0.25">
      <c r="A57" s="10" t="s">
        <v>174</v>
      </c>
      <c r="B57" s="16" t="s">
        <v>192</v>
      </c>
      <c r="C57" s="10" t="s">
        <v>180</v>
      </c>
      <c r="D57" s="10"/>
    </row>
    <row r="58" spans="1:4" ht="44.25" customHeight="1" x14ac:dyDescent="0.25">
      <c r="A58" s="303"/>
      <c r="B58" s="304"/>
      <c r="C58" s="304"/>
      <c r="D58" s="304"/>
    </row>
    <row r="59" spans="1:4" ht="17.25" customHeight="1" x14ac:dyDescent="0.25">
      <c r="A59" s="254" t="s">
        <v>376</v>
      </c>
      <c r="B59" s="255"/>
      <c r="C59" s="255"/>
      <c r="D59" s="255"/>
    </row>
    <row r="60" spans="1:4" x14ac:dyDescent="0.25">
      <c r="A60" s="30">
        <v>2</v>
      </c>
      <c r="B60" s="288" t="s">
        <v>334</v>
      </c>
      <c r="C60" s="289"/>
      <c r="D60" s="289"/>
    </row>
    <row r="61" spans="1:4" ht="28.5" customHeight="1" x14ac:dyDescent="0.25">
      <c r="A61" s="1" t="s">
        <v>8</v>
      </c>
      <c r="B61" s="176" t="s">
        <v>39</v>
      </c>
      <c r="C61" s="1" t="s">
        <v>9</v>
      </c>
      <c r="D61" s="20"/>
    </row>
    <row r="62" spans="1:4" ht="16.5" customHeight="1" x14ac:dyDescent="0.25">
      <c r="A62" s="1" t="s">
        <v>89</v>
      </c>
      <c r="B62" s="176" t="s">
        <v>43</v>
      </c>
      <c r="C62" s="1" t="s">
        <v>10</v>
      </c>
      <c r="D62" s="20"/>
    </row>
    <row r="63" spans="1:4" x14ac:dyDescent="0.25">
      <c r="A63" s="1" t="s">
        <v>90</v>
      </c>
      <c r="B63" s="5" t="s">
        <v>200</v>
      </c>
      <c r="C63" s="1" t="s">
        <v>10</v>
      </c>
      <c r="D63" s="20"/>
    </row>
    <row r="64" spans="1:4" x14ac:dyDescent="0.25">
      <c r="A64" s="30">
        <v>3</v>
      </c>
      <c r="B64" s="294" t="s">
        <v>38</v>
      </c>
      <c r="C64" s="295"/>
      <c r="D64" s="295"/>
    </row>
    <row r="65" spans="1:4" ht="27.6" x14ac:dyDescent="0.25">
      <c r="A65" s="1" t="s">
        <v>12</v>
      </c>
      <c r="B65" s="179" t="s">
        <v>122</v>
      </c>
      <c r="C65" s="1" t="s">
        <v>29</v>
      </c>
      <c r="D65" s="20"/>
    </row>
    <row r="66" spans="1:4" x14ac:dyDescent="0.25">
      <c r="A66" s="1" t="s">
        <v>13</v>
      </c>
      <c r="B66" s="179" t="s">
        <v>117</v>
      </c>
      <c r="C66" s="1" t="s">
        <v>32</v>
      </c>
      <c r="D66" s="20"/>
    </row>
    <row r="67" spans="1:4" x14ac:dyDescent="0.25">
      <c r="A67" s="1" t="s">
        <v>14</v>
      </c>
      <c r="B67" s="179" t="s">
        <v>118</v>
      </c>
      <c r="C67" s="1" t="s">
        <v>32</v>
      </c>
      <c r="D67" s="20"/>
    </row>
    <row r="68" spans="1:4" ht="27.6" x14ac:dyDescent="0.25">
      <c r="A68" s="1" t="s">
        <v>15</v>
      </c>
      <c r="B68" s="179" t="s">
        <v>119</v>
      </c>
      <c r="C68" s="1" t="s">
        <v>9</v>
      </c>
      <c r="D68" s="20"/>
    </row>
    <row r="69" spans="1:4" x14ac:dyDescent="0.25">
      <c r="A69" s="1" t="s">
        <v>16</v>
      </c>
      <c r="B69" s="179" t="s">
        <v>370</v>
      </c>
      <c r="C69" s="1" t="s">
        <v>9</v>
      </c>
      <c r="D69" s="20"/>
    </row>
    <row r="70" spans="1:4" x14ac:dyDescent="0.25">
      <c r="A70" s="1" t="s">
        <v>17</v>
      </c>
      <c r="B70" s="179" t="s">
        <v>112</v>
      </c>
      <c r="C70" s="1" t="s">
        <v>9</v>
      </c>
      <c r="D70" s="20"/>
    </row>
    <row r="71" spans="1:4" x14ac:dyDescent="0.25">
      <c r="A71" s="1" t="s">
        <v>18</v>
      </c>
      <c r="B71" s="179" t="s">
        <v>113</v>
      </c>
      <c r="C71" s="1" t="s">
        <v>9</v>
      </c>
      <c r="D71" s="20"/>
    </row>
    <row r="72" spans="1:4" x14ac:dyDescent="0.25">
      <c r="A72" s="1" t="s">
        <v>19</v>
      </c>
      <c r="B72" s="179" t="s">
        <v>46</v>
      </c>
      <c r="C72" s="1" t="s">
        <v>9</v>
      </c>
      <c r="D72" s="20"/>
    </row>
    <row r="73" spans="1:4" x14ac:dyDescent="0.25">
      <c r="A73" s="30">
        <v>4</v>
      </c>
      <c r="B73" s="291" t="s">
        <v>41</v>
      </c>
      <c r="C73" s="292"/>
      <c r="D73" s="292"/>
    </row>
    <row r="74" spans="1:4" ht="27.6" x14ac:dyDescent="0.25">
      <c r="A74" s="1" t="s">
        <v>20</v>
      </c>
      <c r="B74" s="2" t="s">
        <v>44</v>
      </c>
      <c r="C74" s="1" t="s">
        <v>10</v>
      </c>
      <c r="D74" s="20"/>
    </row>
    <row r="75" spans="1:4" x14ac:dyDescent="0.25">
      <c r="A75" s="1" t="s">
        <v>21</v>
      </c>
      <c r="B75" s="2" t="s">
        <v>199</v>
      </c>
      <c r="C75" s="1" t="s">
        <v>10</v>
      </c>
      <c r="D75" s="20"/>
    </row>
    <row r="76" spans="1:4" x14ac:dyDescent="0.25">
      <c r="A76" s="1" t="s">
        <v>22</v>
      </c>
      <c r="B76" s="2" t="s">
        <v>42</v>
      </c>
      <c r="C76" s="1" t="s">
        <v>29</v>
      </c>
      <c r="D76" s="20"/>
    </row>
    <row r="77" spans="1:4" ht="33.75" customHeight="1" x14ac:dyDescent="0.25">
      <c r="A77" s="1" t="s">
        <v>23</v>
      </c>
      <c r="B77" s="2" t="s">
        <v>26</v>
      </c>
      <c r="C77" s="1" t="s">
        <v>10</v>
      </c>
      <c r="D77" s="20"/>
    </row>
    <row r="78" spans="1:4" x14ac:dyDescent="0.25">
      <c r="A78" s="1" t="s">
        <v>24</v>
      </c>
      <c r="B78" s="2" t="s">
        <v>124</v>
      </c>
      <c r="C78" s="1" t="s">
        <v>10</v>
      </c>
      <c r="D78" s="20"/>
    </row>
    <row r="79" spans="1:4" x14ac:dyDescent="0.25">
      <c r="A79" s="1" t="s">
        <v>25</v>
      </c>
      <c r="B79" s="2" t="s">
        <v>371</v>
      </c>
      <c r="C79" s="1" t="s">
        <v>10</v>
      </c>
      <c r="D79" s="20"/>
    </row>
    <row r="80" spans="1:4" ht="27.6" x14ac:dyDescent="0.25">
      <c r="A80" s="1" t="s">
        <v>27</v>
      </c>
      <c r="B80" s="2" t="s">
        <v>202</v>
      </c>
      <c r="C80" s="1" t="s">
        <v>10</v>
      </c>
      <c r="D80" s="181"/>
    </row>
    <row r="81" spans="1:4" x14ac:dyDescent="0.25">
      <c r="A81" s="1" t="s">
        <v>28</v>
      </c>
      <c r="B81" s="2" t="s">
        <v>60</v>
      </c>
      <c r="C81" s="1" t="s">
        <v>7</v>
      </c>
      <c r="D81" s="20"/>
    </row>
    <row r="82" spans="1:4" x14ac:dyDescent="0.25">
      <c r="A82" s="1" t="s">
        <v>55</v>
      </c>
      <c r="B82" s="2" t="s">
        <v>45</v>
      </c>
      <c r="C82" s="1" t="s">
        <v>29</v>
      </c>
      <c r="D82" s="20"/>
    </row>
    <row r="83" spans="1:4" x14ac:dyDescent="0.25">
      <c r="A83" s="1" t="s">
        <v>56</v>
      </c>
      <c r="B83" s="2" t="s">
        <v>121</v>
      </c>
      <c r="C83" s="1" t="s">
        <v>29</v>
      </c>
      <c r="D83" s="20"/>
    </row>
    <row r="84" spans="1:4" x14ac:dyDescent="0.25">
      <c r="A84" s="1" t="s">
        <v>58</v>
      </c>
      <c r="B84" s="2" t="s">
        <v>57</v>
      </c>
      <c r="C84" s="1" t="s">
        <v>29</v>
      </c>
      <c r="D84" s="20"/>
    </row>
    <row r="85" spans="1:4" x14ac:dyDescent="0.25">
      <c r="A85" s="1" t="s">
        <v>123</v>
      </c>
      <c r="B85" s="172" t="s">
        <v>48</v>
      </c>
      <c r="C85" s="1" t="s">
        <v>29</v>
      </c>
      <c r="D85" s="20"/>
    </row>
    <row r="86" spans="1:4" x14ac:dyDescent="0.25">
      <c r="A86" s="30">
        <v>5</v>
      </c>
      <c r="B86" s="291" t="s">
        <v>52</v>
      </c>
      <c r="C86" s="292"/>
      <c r="D86" s="292"/>
    </row>
    <row r="87" spans="1:4" ht="35.25" customHeight="1" x14ac:dyDescent="0.25">
      <c r="A87" s="1" t="s">
        <v>30</v>
      </c>
      <c r="B87" s="2" t="s">
        <v>196</v>
      </c>
      <c r="C87" s="1" t="s">
        <v>29</v>
      </c>
      <c r="D87" s="20"/>
    </row>
    <row r="88" spans="1:4" ht="31.5" customHeight="1" x14ac:dyDescent="0.25">
      <c r="A88" s="1" t="s">
        <v>31</v>
      </c>
      <c r="B88" s="2" t="s">
        <v>201</v>
      </c>
      <c r="C88" s="1" t="s">
        <v>29</v>
      </c>
      <c r="D88" s="20"/>
    </row>
    <row r="89" spans="1:4" ht="41.4" x14ac:dyDescent="0.25">
      <c r="A89" s="1" t="s">
        <v>49</v>
      </c>
      <c r="B89" s="2" t="s">
        <v>120</v>
      </c>
      <c r="C89" s="1" t="s">
        <v>32</v>
      </c>
      <c r="D89" s="20"/>
    </row>
    <row r="90" spans="1:4" ht="41.4" x14ac:dyDescent="0.25">
      <c r="A90" s="1" t="s">
        <v>50</v>
      </c>
      <c r="B90" s="2" t="s">
        <v>368</v>
      </c>
      <c r="C90" s="1" t="s">
        <v>32</v>
      </c>
      <c r="D90" s="20"/>
    </row>
    <row r="91" spans="1:4" ht="41.4" x14ac:dyDescent="0.25">
      <c r="A91" s="1" t="s">
        <v>127</v>
      </c>
      <c r="B91" s="2" t="s">
        <v>369</v>
      </c>
      <c r="C91" s="1" t="s">
        <v>32</v>
      </c>
      <c r="D91" s="20"/>
    </row>
    <row r="92" spans="1:4" ht="42" customHeight="1" x14ac:dyDescent="0.25">
      <c r="A92" s="1" t="s">
        <v>53</v>
      </c>
      <c r="B92" s="2" t="s">
        <v>114</v>
      </c>
      <c r="C92" s="1" t="s">
        <v>32</v>
      </c>
      <c r="D92" s="20"/>
    </row>
    <row r="93" spans="1:4" ht="16.5" customHeight="1" x14ac:dyDescent="0.25">
      <c r="A93" s="1" t="s">
        <v>54</v>
      </c>
      <c r="B93" s="2" t="s">
        <v>175</v>
      </c>
      <c r="C93" s="1" t="s">
        <v>29</v>
      </c>
      <c r="D93" s="20"/>
    </row>
    <row r="94" spans="1:4" ht="16.5" customHeight="1" x14ac:dyDescent="0.25">
      <c r="A94" s="1">
        <v>5.9</v>
      </c>
      <c r="B94" s="2" t="s">
        <v>36</v>
      </c>
      <c r="C94" s="1" t="s">
        <v>29</v>
      </c>
      <c r="D94" s="20"/>
    </row>
    <row r="95" spans="1:4" ht="16.5" customHeight="1" x14ac:dyDescent="0.25">
      <c r="A95" s="1">
        <v>5.0999999999999996</v>
      </c>
      <c r="B95" s="2" t="s">
        <v>59</v>
      </c>
      <c r="C95" s="1" t="s">
        <v>29</v>
      </c>
      <c r="D95" s="20"/>
    </row>
    <row r="96" spans="1:4" x14ac:dyDescent="0.25">
      <c r="A96" s="1">
        <v>5.1100000000000003</v>
      </c>
      <c r="B96" s="2" t="s">
        <v>111</v>
      </c>
      <c r="C96" s="1" t="s">
        <v>29</v>
      </c>
      <c r="D96" s="20"/>
    </row>
    <row r="97" spans="1:4" x14ac:dyDescent="0.25">
      <c r="A97" s="1" t="s">
        <v>126</v>
      </c>
      <c r="B97" s="5" t="s">
        <v>33</v>
      </c>
      <c r="C97" s="1" t="s">
        <v>29</v>
      </c>
      <c r="D97" s="21"/>
    </row>
    <row r="98" spans="1:4" x14ac:dyDescent="0.25">
      <c r="A98" s="1" t="s">
        <v>125</v>
      </c>
      <c r="B98" s="2" t="s">
        <v>34</v>
      </c>
      <c r="C98" s="1" t="s">
        <v>76</v>
      </c>
      <c r="D98" s="21"/>
    </row>
    <row r="99" spans="1:4" ht="37.5" customHeight="1" x14ac:dyDescent="0.25">
      <c r="A99" s="57"/>
      <c r="B99" s="3"/>
      <c r="C99" s="3"/>
      <c r="D99" s="3"/>
    </row>
    <row r="100" spans="1:4" ht="15.6" x14ac:dyDescent="0.25">
      <c r="A100" s="254" t="s">
        <v>377</v>
      </c>
      <c r="B100" s="255"/>
      <c r="C100" s="255"/>
      <c r="D100" s="255"/>
    </row>
    <row r="101" spans="1:4" x14ac:dyDescent="0.25">
      <c r="A101" s="35" t="s">
        <v>233</v>
      </c>
      <c r="B101" s="36" t="s">
        <v>374</v>
      </c>
      <c r="C101" s="200"/>
      <c r="D101" s="200"/>
    </row>
    <row r="102" spans="1:4" ht="16.2" x14ac:dyDescent="0.25">
      <c r="A102" s="56" t="s">
        <v>234</v>
      </c>
      <c r="B102" s="40" t="s">
        <v>373</v>
      </c>
      <c r="C102" s="148" t="s">
        <v>359</v>
      </c>
      <c r="D102" s="47"/>
    </row>
    <row r="103" spans="1:4" ht="27.6" x14ac:dyDescent="0.25">
      <c r="A103" s="56" t="s">
        <v>235</v>
      </c>
      <c r="B103" s="46" t="s">
        <v>386</v>
      </c>
      <c r="C103" s="148" t="s">
        <v>359</v>
      </c>
      <c r="D103" s="47"/>
    </row>
    <row r="104" spans="1:4" x14ac:dyDescent="0.25">
      <c r="A104" s="35" t="s">
        <v>236</v>
      </c>
      <c r="B104" s="50" t="s">
        <v>350</v>
      </c>
      <c r="C104" s="35"/>
      <c r="D104" s="35"/>
    </row>
    <row r="105" spans="1:4" ht="16.2" x14ac:dyDescent="0.25">
      <c r="A105" s="41" t="s">
        <v>332</v>
      </c>
      <c r="B105" s="40" t="s">
        <v>357</v>
      </c>
      <c r="C105" s="148" t="s">
        <v>359</v>
      </c>
      <c r="D105" s="47"/>
    </row>
    <row r="106" spans="1:4" ht="16.2" x14ac:dyDescent="0.25">
      <c r="A106" s="41" t="s">
        <v>237</v>
      </c>
      <c r="B106" s="99" t="s">
        <v>366</v>
      </c>
      <c r="C106" s="148" t="s">
        <v>359</v>
      </c>
      <c r="D106" s="183"/>
    </row>
    <row r="107" spans="1:4" x14ac:dyDescent="0.25">
      <c r="A107" s="35" t="s">
        <v>243</v>
      </c>
      <c r="B107" s="36" t="s">
        <v>163</v>
      </c>
      <c r="C107" s="37"/>
      <c r="D107" s="39"/>
    </row>
    <row r="108" spans="1:4" x14ac:dyDescent="0.25">
      <c r="A108" s="41" t="s">
        <v>351</v>
      </c>
      <c r="B108" s="40" t="s">
        <v>349</v>
      </c>
      <c r="C108" s="41" t="s">
        <v>9</v>
      </c>
      <c r="D108" s="43"/>
    </row>
    <row r="109" spans="1:4" x14ac:dyDescent="0.25">
      <c r="A109" s="41" t="s">
        <v>256</v>
      </c>
      <c r="B109" s="40" t="s">
        <v>75</v>
      </c>
      <c r="C109" s="41" t="s">
        <v>9</v>
      </c>
      <c r="D109" s="43"/>
    </row>
    <row r="110" spans="1:4" x14ac:dyDescent="0.25">
      <c r="A110" s="35" t="s">
        <v>265</v>
      </c>
      <c r="B110" s="36" t="s">
        <v>340</v>
      </c>
      <c r="C110" s="37"/>
      <c r="D110" s="39"/>
    </row>
    <row r="111" spans="1:4" x14ac:dyDescent="0.25">
      <c r="A111" s="41" t="s">
        <v>352</v>
      </c>
      <c r="B111" s="40" t="s">
        <v>341</v>
      </c>
      <c r="C111" s="41" t="s">
        <v>9</v>
      </c>
      <c r="D111" s="43"/>
    </row>
    <row r="112" spans="1:4" x14ac:dyDescent="0.25">
      <c r="A112" s="41" t="s">
        <v>276</v>
      </c>
      <c r="B112" s="40" t="s">
        <v>342</v>
      </c>
      <c r="C112" s="41" t="s">
        <v>76</v>
      </c>
      <c r="D112" s="43"/>
    </row>
    <row r="113" spans="1:4" x14ac:dyDescent="0.25">
      <c r="A113" s="35" t="s">
        <v>280</v>
      </c>
      <c r="B113" s="36" t="s">
        <v>170</v>
      </c>
      <c r="C113" s="37"/>
      <c r="D113" s="39"/>
    </row>
    <row r="114" spans="1:4" x14ac:dyDescent="0.25">
      <c r="A114" s="41" t="s">
        <v>281</v>
      </c>
      <c r="B114" s="44" t="s">
        <v>346</v>
      </c>
      <c r="C114" s="41" t="s">
        <v>32</v>
      </c>
      <c r="D114" s="43"/>
    </row>
    <row r="115" spans="1:4" x14ac:dyDescent="0.25">
      <c r="A115" s="41" t="s">
        <v>283</v>
      </c>
      <c r="B115" s="40" t="s">
        <v>347</v>
      </c>
      <c r="C115" s="41" t="s">
        <v>32</v>
      </c>
      <c r="D115" s="43"/>
    </row>
    <row r="116" spans="1:4" ht="27.6" x14ac:dyDescent="0.25">
      <c r="A116" s="41" t="s">
        <v>353</v>
      </c>
      <c r="B116" s="46" t="s">
        <v>348</v>
      </c>
      <c r="C116" s="41" t="s">
        <v>32</v>
      </c>
      <c r="D116" s="43"/>
    </row>
    <row r="117" spans="1:4" x14ac:dyDescent="0.25">
      <c r="A117" s="41" t="s">
        <v>380</v>
      </c>
      <c r="B117" s="40" t="s">
        <v>343</v>
      </c>
      <c r="C117" s="41" t="s">
        <v>32</v>
      </c>
      <c r="D117" s="43"/>
    </row>
    <row r="118" spans="1:4" x14ac:dyDescent="0.25">
      <c r="A118" s="35" t="s">
        <v>286</v>
      </c>
      <c r="B118" s="36" t="s">
        <v>372</v>
      </c>
      <c r="C118" s="37"/>
      <c r="D118" s="37"/>
    </row>
    <row r="119" spans="1:4" ht="31.5" customHeight="1" x14ac:dyDescent="0.25">
      <c r="A119" s="41" t="s">
        <v>287</v>
      </c>
      <c r="B119" s="177" t="s">
        <v>396</v>
      </c>
      <c r="C119" s="41" t="s">
        <v>9</v>
      </c>
      <c r="D119" s="41"/>
    </row>
    <row r="120" spans="1:4" x14ac:dyDescent="0.25">
      <c r="A120" s="35" t="s">
        <v>293</v>
      </c>
      <c r="B120" s="36" t="s">
        <v>323</v>
      </c>
      <c r="C120" s="37"/>
      <c r="D120" s="39"/>
    </row>
    <row r="121" spans="1:4" x14ac:dyDescent="0.25">
      <c r="A121" s="100" t="s">
        <v>294</v>
      </c>
      <c r="B121" s="202" t="s">
        <v>175</v>
      </c>
      <c r="C121" s="41" t="s">
        <v>9</v>
      </c>
      <c r="D121" s="42"/>
    </row>
    <row r="122" spans="1:4" x14ac:dyDescent="0.25">
      <c r="A122" s="100" t="s">
        <v>296</v>
      </c>
      <c r="B122" s="49" t="s">
        <v>344</v>
      </c>
      <c r="C122" s="41" t="s">
        <v>9</v>
      </c>
      <c r="D122" s="43"/>
    </row>
    <row r="123" spans="1:4" x14ac:dyDescent="0.25">
      <c r="A123" s="100" t="s">
        <v>381</v>
      </c>
      <c r="B123" s="49" t="s">
        <v>345</v>
      </c>
      <c r="C123" s="41" t="s">
        <v>9</v>
      </c>
      <c r="D123" s="43"/>
    </row>
    <row r="124" spans="1:4" x14ac:dyDescent="0.25">
      <c r="A124" s="35" t="s">
        <v>298</v>
      </c>
      <c r="B124" s="36" t="s">
        <v>354</v>
      </c>
      <c r="C124" s="50"/>
      <c r="D124" s="50"/>
    </row>
    <row r="125" spans="1:4" ht="82.8" x14ac:dyDescent="0.25">
      <c r="A125" s="100" t="s">
        <v>382</v>
      </c>
      <c r="B125" s="2" t="s">
        <v>421</v>
      </c>
      <c r="C125" s="104" t="s">
        <v>7</v>
      </c>
      <c r="D125" s="51"/>
    </row>
    <row r="126" spans="1:4" ht="48" customHeight="1" x14ac:dyDescent="0.25">
      <c r="A126" s="257"/>
      <c r="B126" s="257"/>
      <c r="C126" s="257"/>
      <c r="D126" s="257"/>
    </row>
    <row r="127" spans="1:4" x14ac:dyDescent="0.25">
      <c r="A127" s="258" t="s">
        <v>402</v>
      </c>
      <c r="B127" s="259"/>
      <c r="C127" s="259"/>
      <c r="D127" s="259"/>
    </row>
    <row r="128" spans="1:4" x14ac:dyDescent="0.25">
      <c r="A128" s="185">
        <v>1</v>
      </c>
      <c r="B128" s="264" t="s">
        <v>337</v>
      </c>
      <c r="C128" s="265"/>
      <c r="D128" s="265"/>
    </row>
    <row r="129" spans="1:4" ht="16.2" x14ac:dyDescent="0.25">
      <c r="A129" s="148" t="s">
        <v>6</v>
      </c>
      <c r="B129" s="153" t="s">
        <v>65</v>
      </c>
      <c r="C129" s="148" t="s">
        <v>359</v>
      </c>
      <c r="D129" s="183"/>
    </row>
    <row r="130" spans="1:4" ht="16.2" x14ac:dyDescent="0.25">
      <c r="A130" s="148" t="s">
        <v>87</v>
      </c>
      <c r="B130" s="153" t="s">
        <v>66</v>
      </c>
      <c r="C130" s="148" t="s">
        <v>359</v>
      </c>
      <c r="D130" s="183"/>
    </row>
    <row r="131" spans="1:4" ht="16.2" x14ac:dyDescent="0.25">
      <c r="A131" s="148" t="s">
        <v>88</v>
      </c>
      <c r="B131" s="99" t="s">
        <v>198</v>
      </c>
      <c r="C131" s="148" t="s">
        <v>359</v>
      </c>
      <c r="D131" s="183"/>
    </row>
    <row r="132" spans="1:4" x14ac:dyDescent="0.25">
      <c r="A132" s="185">
        <v>2</v>
      </c>
      <c r="B132" s="187" t="s">
        <v>214</v>
      </c>
      <c r="C132" s="188"/>
      <c r="D132" s="190"/>
    </row>
    <row r="133" spans="1:4" ht="16.2" x14ac:dyDescent="0.25">
      <c r="A133" s="148" t="s">
        <v>8</v>
      </c>
      <c r="B133" s="153" t="s">
        <v>360</v>
      </c>
      <c r="C133" s="148" t="s">
        <v>359</v>
      </c>
      <c r="D133" s="183"/>
    </row>
    <row r="134" spans="1:4" ht="16.2" x14ac:dyDescent="0.25">
      <c r="A134" s="148" t="s">
        <v>89</v>
      </c>
      <c r="B134" s="153" t="s">
        <v>361</v>
      </c>
      <c r="C134" s="148" t="s">
        <v>359</v>
      </c>
      <c r="D134" s="183"/>
    </row>
    <row r="135" spans="1:4" ht="16.2" x14ac:dyDescent="0.25">
      <c r="A135" s="148" t="s">
        <v>90</v>
      </c>
      <c r="B135" s="153" t="s">
        <v>362</v>
      </c>
      <c r="C135" s="148" t="s">
        <v>359</v>
      </c>
      <c r="D135" s="183"/>
    </row>
    <row r="136" spans="1:4" ht="16.2" x14ac:dyDescent="0.25">
      <c r="A136" s="148" t="s">
        <v>91</v>
      </c>
      <c r="B136" s="160" t="s">
        <v>363</v>
      </c>
      <c r="C136" s="161" t="s">
        <v>364</v>
      </c>
      <c r="D136" s="183"/>
    </row>
    <row r="137" spans="1:4" x14ac:dyDescent="0.25">
      <c r="A137" s="148" t="s">
        <v>92</v>
      </c>
      <c r="B137" s="160" t="s">
        <v>68</v>
      </c>
      <c r="C137" s="161" t="str">
        <f>+C136</f>
        <v>m3</v>
      </c>
      <c r="D137" s="183"/>
    </row>
    <row r="138" spans="1:4" x14ac:dyDescent="0.25">
      <c r="A138" s="148" t="s">
        <v>93</v>
      </c>
      <c r="B138" s="160" t="s">
        <v>69</v>
      </c>
      <c r="C138" s="161" t="str">
        <f>+C140</f>
        <v>m3</v>
      </c>
      <c r="D138" s="183"/>
    </row>
    <row r="139" spans="1:4" ht="16.2" x14ac:dyDescent="0.25">
      <c r="A139" s="148" t="s">
        <v>94</v>
      </c>
      <c r="B139" s="153" t="s">
        <v>70</v>
      </c>
      <c r="C139" s="148" t="s">
        <v>365</v>
      </c>
      <c r="D139" s="183"/>
    </row>
    <row r="140" spans="1:4" ht="27.6" x14ac:dyDescent="0.25">
      <c r="A140" s="148" t="s">
        <v>95</v>
      </c>
      <c r="B140" s="153" t="s">
        <v>116</v>
      </c>
      <c r="C140" s="148" t="s">
        <v>359</v>
      </c>
      <c r="D140" s="183"/>
    </row>
    <row r="141" spans="1:4" ht="16.2" x14ac:dyDescent="0.25">
      <c r="A141" s="148" t="s">
        <v>96</v>
      </c>
      <c r="B141" s="153" t="s">
        <v>71</v>
      </c>
      <c r="C141" s="148" t="s">
        <v>365</v>
      </c>
      <c r="D141" s="183"/>
    </row>
    <row r="142" spans="1:4" x14ac:dyDescent="0.25">
      <c r="A142" s="185">
        <v>3</v>
      </c>
      <c r="B142" s="187" t="s">
        <v>148</v>
      </c>
      <c r="C142" s="188"/>
      <c r="D142" s="190"/>
    </row>
    <row r="143" spans="1:4" ht="27.6" x14ac:dyDescent="0.25">
      <c r="A143" s="148" t="s">
        <v>12</v>
      </c>
      <c r="B143" s="153" t="s">
        <v>72</v>
      </c>
      <c r="C143" s="148" t="s">
        <v>359</v>
      </c>
      <c r="D143" s="183"/>
    </row>
    <row r="144" spans="1:4" ht="16.2" x14ac:dyDescent="0.25">
      <c r="A144" s="148" t="s">
        <v>104</v>
      </c>
      <c r="B144" s="153" t="s">
        <v>73</v>
      </c>
      <c r="C144" s="148" t="s">
        <v>365</v>
      </c>
      <c r="D144" s="183"/>
    </row>
    <row r="145" spans="1:4" ht="16.2" x14ac:dyDescent="0.25">
      <c r="A145" s="148" t="s">
        <v>13</v>
      </c>
      <c r="B145" s="153" t="s">
        <v>366</v>
      </c>
      <c r="C145" s="148" t="s">
        <v>359</v>
      </c>
      <c r="D145" s="183"/>
    </row>
    <row r="146" spans="1:4" x14ac:dyDescent="0.25">
      <c r="A146" s="185">
        <v>4</v>
      </c>
      <c r="B146" s="187" t="s">
        <v>163</v>
      </c>
      <c r="C146" s="188"/>
      <c r="D146" s="190"/>
    </row>
    <row r="147" spans="1:4" ht="16.2" x14ac:dyDescent="0.25">
      <c r="A147" s="148" t="s">
        <v>20</v>
      </c>
      <c r="B147" s="153" t="s">
        <v>74</v>
      </c>
      <c r="C147" s="148" t="s">
        <v>365</v>
      </c>
      <c r="D147" s="183"/>
    </row>
    <row r="148" spans="1:4" ht="16.2" x14ac:dyDescent="0.25">
      <c r="A148" s="148" t="s">
        <v>21</v>
      </c>
      <c r="B148" s="153" t="s">
        <v>75</v>
      </c>
      <c r="C148" s="148" t="s">
        <v>365</v>
      </c>
      <c r="D148" s="183"/>
    </row>
    <row r="149" spans="1:4" x14ac:dyDescent="0.25">
      <c r="A149" s="185">
        <v>5</v>
      </c>
      <c r="B149" s="187" t="s">
        <v>321</v>
      </c>
      <c r="C149" s="188"/>
      <c r="D149" s="190"/>
    </row>
    <row r="150" spans="1:4" ht="27.6" x14ac:dyDescent="0.25">
      <c r="A150" s="148" t="s">
        <v>30</v>
      </c>
      <c r="B150" s="153" t="s">
        <v>195</v>
      </c>
      <c r="C150" s="148" t="s">
        <v>76</v>
      </c>
      <c r="D150" s="183"/>
    </row>
    <row r="151" spans="1:4" ht="16.2" x14ac:dyDescent="0.25">
      <c r="A151" s="148" t="s">
        <v>31</v>
      </c>
      <c r="B151" s="153" t="s">
        <v>77</v>
      </c>
      <c r="C151" s="148" t="s">
        <v>365</v>
      </c>
      <c r="D151" s="183"/>
    </row>
    <row r="152" spans="1:4" ht="27.6" x14ac:dyDescent="0.25">
      <c r="A152" s="148" t="s">
        <v>49</v>
      </c>
      <c r="B152" s="153" t="s">
        <v>78</v>
      </c>
      <c r="C152" s="148" t="s">
        <v>365</v>
      </c>
      <c r="D152" s="183"/>
    </row>
    <row r="153" spans="1:4" x14ac:dyDescent="0.25">
      <c r="A153" s="185">
        <v>6</v>
      </c>
      <c r="B153" s="187" t="s">
        <v>170</v>
      </c>
      <c r="C153" s="188"/>
      <c r="D153" s="190"/>
    </row>
    <row r="154" spans="1:4" ht="27.6" x14ac:dyDescent="0.25">
      <c r="A154" s="148" t="s">
        <v>61</v>
      </c>
      <c r="B154" s="153" t="s">
        <v>79</v>
      </c>
      <c r="C154" s="148" t="s">
        <v>32</v>
      </c>
      <c r="D154" s="183"/>
    </row>
    <row r="155" spans="1:4" ht="27.6" x14ac:dyDescent="0.25">
      <c r="A155" s="148" t="s">
        <v>62</v>
      </c>
      <c r="B155" s="153" t="s">
        <v>80</v>
      </c>
      <c r="C155" s="148" t="s">
        <v>7</v>
      </c>
      <c r="D155" s="183"/>
    </row>
    <row r="156" spans="1:4" x14ac:dyDescent="0.25">
      <c r="A156" s="148" t="s">
        <v>105</v>
      </c>
      <c r="B156" s="153" t="s">
        <v>81</v>
      </c>
      <c r="C156" s="148" t="s">
        <v>32</v>
      </c>
      <c r="D156" s="183"/>
    </row>
    <row r="157" spans="1:4" x14ac:dyDescent="0.25">
      <c r="A157" s="185">
        <v>7</v>
      </c>
      <c r="B157" s="187" t="s">
        <v>323</v>
      </c>
      <c r="C157" s="188"/>
      <c r="D157" s="190"/>
    </row>
    <row r="158" spans="1:4" ht="16.2" x14ac:dyDescent="0.25">
      <c r="A158" s="148" t="s">
        <v>63</v>
      </c>
      <c r="B158" s="153" t="s">
        <v>82</v>
      </c>
      <c r="C158" s="148" t="s">
        <v>365</v>
      </c>
      <c r="D158" s="183"/>
    </row>
    <row r="159" spans="1:4" ht="16.2" x14ac:dyDescent="0.25">
      <c r="A159" s="148" t="s">
        <v>64</v>
      </c>
      <c r="B159" s="153" t="s">
        <v>83</v>
      </c>
      <c r="C159" s="148" t="s">
        <v>365</v>
      </c>
      <c r="D159" s="183"/>
    </row>
    <row r="160" spans="1:4" ht="16.2" x14ac:dyDescent="0.25">
      <c r="A160" s="148" t="s">
        <v>106</v>
      </c>
      <c r="B160" s="153" t="s">
        <v>84</v>
      </c>
      <c r="C160" s="148" t="s">
        <v>367</v>
      </c>
      <c r="D160" s="183"/>
    </row>
    <row r="161" spans="1:4" x14ac:dyDescent="0.25">
      <c r="A161" s="185">
        <v>8</v>
      </c>
      <c r="B161" s="187" t="s">
        <v>338</v>
      </c>
      <c r="C161" s="188"/>
      <c r="D161" s="190"/>
    </row>
    <row r="162" spans="1:4" ht="27.6" x14ac:dyDescent="0.25">
      <c r="A162" s="148" t="s">
        <v>107</v>
      </c>
      <c r="B162" s="153" t="s">
        <v>194</v>
      </c>
      <c r="C162" s="148" t="s">
        <v>76</v>
      </c>
      <c r="D162" s="183"/>
    </row>
    <row r="163" spans="1:4" x14ac:dyDescent="0.25">
      <c r="A163" s="148" t="s">
        <v>108</v>
      </c>
      <c r="B163" s="153" t="s">
        <v>85</v>
      </c>
      <c r="C163" s="148" t="s">
        <v>32</v>
      </c>
      <c r="D163" s="183"/>
    </row>
    <row r="164" spans="1:4" ht="27.6" x14ac:dyDescent="0.25">
      <c r="A164" s="148" t="s">
        <v>109</v>
      </c>
      <c r="B164" s="153" t="s">
        <v>115</v>
      </c>
      <c r="C164" s="148" t="s">
        <v>7</v>
      </c>
      <c r="D164" s="183"/>
    </row>
    <row r="165" spans="1:4" x14ac:dyDescent="0.25">
      <c r="A165" s="148" t="s">
        <v>110</v>
      </c>
      <c r="B165" s="153" t="s">
        <v>86</v>
      </c>
      <c r="C165" s="148" t="s">
        <v>7</v>
      </c>
      <c r="D165" s="183"/>
    </row>
    <row r="166" spans="1:4" x14ac:dyDescent="0.25">
      <c r="A166" s="171"/>
      <c r="B166" s="193"/>
      <c r="C166" s="194"/>
      <c r="D166" s="196"/>
    </row>
    <row r="167" spans="1:4" x14ac:dyDescent="0.25">
      <c r="A167" s="258" t="s">
        <v>378</v>
      </c>
      <c r="B167" s="259"/>
      <c r="C167" s="259"/>
      <c r="D167" s="259"/>
    </row>
    <row r="168" spans="1:4" ht="82.8" x14ac:dyDescent="0.25">
      <c r="A168" s="1" t="s">
        <v>63</v>
      </c>
      <c r="B168" s="6" t="s">
        <v>204</v>
      </c>
      <c r="C168" s="1" t="s">
        <v>7</v>
      </c>
      <c r="D168" s="22"/>
    </row>
    <row r="169" spans="1:4" ht="15.6" x14ac:dyDescent="0.25">
      <c r="A169" s="59"/>
      <c r="B169" s="60"/>
      <c r="C169" s="60"/>
      <c r="D169" s="60"/>
    </row>
    <row r="170" spans="1:4" x14ac:dyDescent="0.25">
      <c r="A170" s="258" t="s">
        <v>379</v>
      </c>
      <c r="B170" s="259"/>
      <c r="C170" s="259"/>
      <c r="D170" s="259"/>
    </row>
    <row r="171" spans="1:4" ht="82.8" x14ac:dyDescent="0.25">
      <c r="A171" s="1" t="s">
        <v>63</v>
      </c>
      <c r="B171" s="6" t="s">
        <v>356</v>
      </c>
      <c r="C171" s="1" t="s">
        <v>7</v>
      </c>
      <c r="D171" s="22"/>
    </row>
    <row r="177" spans="2:2" x14ac:dyDescent="0.25">
      <c r="B177" s="71" t="s">
        <v>385</v>
      </c>
    </row>
  </sheetData>
  <mergeCells count="15">
    <mergeCell ref="A1:D1"/>
    <mergeCell ref="A2:D2"/>
    <mergeCell ref="A4:D4"/>
    <mergeCell ref="A100:D100"/>
    <mergeCell ref="B73:D73"/>
    <mergeCell ref="B86:D86"/>
    <mergeCell ref="A58:D58"/>
    <mergeCell ref="A59:D59"/>
    <mergeCell ref="B60:D60"/>
    <mergeCell ref="B64:D64"/>
    <mergeCell ref="A170:D170"/>
    <mergeCell ref="A167:D167"/>
    <mergeCell ref="B128:D128"/>
    <mergeCell ref="A126:D126"/>
    <mergeCell ref="A127:D12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5C1A-596B-47A0-96EA-C2A29DFF9C2C}">
  <dimension ref="A1:D93"/>
  <sheetViews>
    <sheetView workbookViewId="0">
      <selection sqref="A1:D1"/>
    </sheetView>
  </sheetViews>
  <sheetFormatPr baseColWidth="10" defaultRowHeight="14.4" x14ac:dyDescent="0.3"/>
  <cols>
    <col min="1" max="1" width="6.88671875" customWidth="1"/>
    <col min="2" max="2" width="66.5546875" customWidth="1"/>
    <col min="3" max="3" width="10.5546875" bestFit="1" customWidth="1"/>
    <col min="4" max="4" width="24.33203125" customWidth="1"/>
  </cols>
  <sheetData>
    <row r="1" spans="1:4" ht="37.5" customHeight="1" x14ac:dyDescent="0.3">
      <c r="A1" s="333" t="s">
        <v>431</v>
      </c>
      <c r="B1" s="333"/>
      <c r="C1" s="333"/>
      <c r="D1" s="333"/>
    </row>
    <row r="2" spans="1:4" ht="15.6" x14ac:dyDescent="0.3">
      <c r="A2" s="62"/>
      <c r="B2" s="63"/>
      <c r="C2" s="63"/>
      <c r="D2" s="63"/>
    </row>
    <row r="3" spans="1:4" ht="27.6" x14ac:dyDescent="0.3">
      <c r="A3" s="66" t="s">
        <v>0</v>
      </c>
      <c r="B3" s="67" t="s">
        <v>1</v>
      </c>
      <c r="C3" s="68" t="s">
        <v>2</v>
      </c>
      <c r="D3" s="229" t="s">
        <v>429</v>
      </c>
    </row>
    <row r="4" spans="1:4" ht="22.5" customHeight="1" x14ac:dyDescent="0.3"/>
    <row r="5" spans="1:4" ht="15.6" x14ac:dyDescent="0.3">
      <c r="A5" s="326" t="s">
        <v>391</v>
      </c>
      <c r="B5" s="327"/>
      <c r="C5" s="327"/>
      <c r="D5" s="327"/>
    </row>
    <row r="6" spans="1:4" x14ac:dyDescent="0.3">
      <c r="A6" s="88" t="s">
        <v>236</v>
      </c>
      <c r="B6" s="322" t="s">
        <v>37</v>
      </c>
      <c r="C6" s="322"/>
      <c r="D6" s="322"/>
    </row>
    <row r="7" spans="1:4" x14ac:dyDescent="0.3">
      <c r="A7" s="92" t="s">
        <v>332</v>
      </c>
      <c r="B7" s="93" t="s">
        <v>238</v>
      </c>
      <c r="C7" s="92" t="s">
        <v>10</v>
      </c>
      <c r="D7" s="94"/>
    </row>
    <row r="8" spans="1:4" x14ac:dyDescent="0.3">
      <c r="A8" s="92" t="s">
        <v>237</v>
      </c>
      <c r="B8" s="93" t="s">
        <v>239</v>
      </c>
      <c r="C8" s="92" t="s">
        <v>10</v>
      </c>
      <c r="D8" s="94"/>
    </row>
    <row r="9" spans="1:4" x14ac:dyDescent="0.3">
      <c r="A9" s="92" t="s">
        <v>240</v>
      </c>
      <c r="B9" s="93" t="s">
        <v>131</v>
      </c>
      <c r="C9" s="92" t="s">
        <v>10</v>
      </c>
      <c r="D9" s="94"/>
    </row>
    <row r="10" spans="1:4" x14ac:dyDescent="0.3">
      <c r="A10" s="92" t="s">
        <v>241</v>
      </c>
      <c r="B10" s="93" t="s">
        <v>132</v>
      </c>
      <c r="C10" s="92" t="s">
        <v>10</v>
      </c>
      <c r="D10" s="94"/>
    </row>
    <row r="11" spans="1:4" x14ac:dyDescent="0.3">
      <c r="A11" s="92" t="s">
        <v>242</v>
      </c>
      <c r="B11" s="93" t="s">
        <v>133</v>
      </c>
      <c r="C11" s="92" t="s">
        <v>10</v>
      </c>
      <c r="D11" s="94"/>
    </row>
    <row r="12" spans="1:4" x14ac:dyDescent="0.3">
      <c r="A12" s="88" t="s">
        <v>243</v>
      </c>
      <c r="B12" s="330" t="s">
        <v>214</v>
      </c>
      <c r="C12" s="331"/>
      <c r="D12" s="331"/>
    </row>
    <row r="13" spans="1:4" x14ac:dyDescent="0.3">
      <c r="A13" s="92" t="s">
        <v>244</v>
      </c>
      <c r="B13" s="93" t="s">
        <v>245</v>
      </c>
      <c r="C13" s="92" t="s">
        <v>10</v>
      </c>
      <c r="D13" s="94"/>
    </row>
    <row r="14" spans="1:4" x14ac:dyDescent="0.3">
      <c r="A14" s="92" t="s">
        <v>246</v>
      </c>
      <c r="B14" s="93" t="s">
        <v>247</v>
      </c>
      <c r="C14" s="92" t="s">
        <v>10</v>
      </c>
      <c r="D14" s="94"/>
    </row>
    <row r="15" spans="1:4" x14ac:dyDescent="0.3">
      <c r="A15" s="92" t="s">
        <v>248</v>
      </c>
      <c r="B15" s="93" t="s">
        <v>249</v>
      </c>
      <c r="C15" s="92" t="s">
        <v>10</v>
      </c>
      <c r="D15" s="94"/>
    </row>
    <row r="16" spans="1:4" x14ac:dyDescent="0.3">
      <c r="A16" s="92" t="s">
        <v>250</v>
      </c>
      <c r="B16" s="93" t="s">
        <v>251</v>
      </c>
      <c r="C16" s="92" t="s">
        <v>10</v>
      </c>
      <c r="D16" s="94"/>
    </row>
    <row r="17" spans="1:4" x14ac:dyDescent="0.3">
      <c r="A17" s="92" t="s">
        <v>252</v>
      </c>
      <c r="B17" s="93" t="s">
        <v>253</v>
      </c>
      <c r="C17" s="92" t="s">
        <v>10</v>
      </c>
      <c r="D17" s="94"/>
    </row>
    <row r="18" spans="1:4" x14ac:dyDescent="0.3">
      <c r="A18" s="92" t="s">
        <v>254</v>
      </c>
      <c r="B18" s="93" t="s">
        <v>255</v>
      </c>
      <c r="C18" s="92" t="s">
        <v>10</v>
      </c>
      <c r="D18" s="94"/>
    </row>
    <row r="19" spans="1:4" x14ac:dyDescent="0.3">
      <c r="A19" s="88" t="s">
        <v>256</v>
      </c>
      <c r="B19" s="330" t="s">
        <v>325</v>
      </c>
      <c r="C19" s="331"/>
      <c r="D19" s="331"/>
    </row>
    <row r="20" spans="1:4" x14ac:dyDescent="0.3">
      <c r="A20" s="92" t="s">
        <v>250</v>
      </c>
      <c r="B20" s="93" t="s">
        <v>395</v>
      </c>
      <c r="C20" s="92" t="s">
        <v>9</v>
      </c>
      <c r="D20" s="94"/>
    </row>
    <row r="21" spans="1:4" x14ac:dyDescent="0.3">
      <c r="A21" s="92" t="s">
        <v>252</v>
      </c>
      <c r="B21" s="93" t="s">
        <v>258</v>
      </c>
      <c r="C21" s="92" t="s">
        <v>10</v>
      </c>
      <c r="D21" s="94"/>
    </row>
    <row r="22" spans="1:4" x14ac:dyDescent="0.3">
      <c r="A22" s="92" t="s">
        <v>254</v>
      </c>
      <c r="B22" s="93" t="s">
        <v>259</v>
      </c>
      <c r="C22" s="92" t="s">
        <v>10</v>
      </c>
      <c r="D22" s="94"/>
    </row>
    <row r="23" spans="1:4" x14ac:dyDescent="0.3">
      <c r="A23" s="92" t="s">
        <v>260</v>
      </c>
      <c r="B23" s="93" t="s">
        <v>261</v>
      </c>
      <c r="C23" s="92" t="s">
        <v>10</v>
      </c>
      <c r="D23" s="94"/>
    </row>
    <row r="24" spans="1:4" x14ac:dyDescent="0.3">
      <c r="A24" s="92" t="s">
        <v>262</v>
      </c>
      <c r="B24" s="93" t="s">
        <v>263</v>
      </c>
      <c r="C24" s="92" t="s">
        <v>10</v>
      </c>
      <c r="D24" s="94"/>
    </row>
    <row r="25" spans="1:4" x14ac:dyDescent="0.3">
      <c r="A25" s="88" t="s">
        <v>265</v>
      </c>
      <c r="B25" s="322" t="s">
        <v>148</v>
      </c>
      <c r="C25" s="322"/>
      <c r="D25" s="322"/>
    </row>
    <row r="26" spans="1:4" x14ac:dyDescent="0.3">
      <c r="A26" s="92" t="s">
        <v>266</v>
      </c>
      <c r="B26" s="93" t="s">
        <v>149</v>
      </c>
      <c r="C26" s="92" t="s">
        <v>10</v>
      </c>
      <c r="D26" s="94"/>
    </row>
    <row r="27" spans="1:4" x14ac:dyDescent="0.3">
      <c r="A27" s="92" t="s">
        <v>267</v>
      </c>
      <c r="B27" s="93" t="s">
        <v>268</v>
      </c>
      <c r="C27" s="92" t="s">
        <v>10</v>
      </c>
      <c r="D27" s="94"/>
    </row>
    <row r="28" spans="1:4" x14ac:dyDescent="0.3">
      <c r="A28" s="92" t="s">
        <v>269</v>
      </c>
      <c r="B28" s="93" t="s">
        <v>270</v>
      </c>
      <c r="C28" s="92" t="s">
        <v>10</v>
      </c>
      <c r="D28" s="94"/>
    </row>
    <row r="29" spans="1:4" x14ac:dyDescent="0.3">
      <c r="A29" s="92" t="s">
        <v>271</v>
      </c>
      <c r="B29" s="93" t="s">
        <v>272</v>
      </c>
      <c r="C29" s="92" t="s">
        <v>10</v>
      </c>
      <c r="D29" s="94"/>
    </row>
    <row r="30" spans="1:4" x14ac:dyDescent="0.3">
      <c r="A30" s="92" t="s">
        <v>273</v>
      </c>
      <c r="B30" s="93" t="s">
        <v>153</v>
      </c>
      <c r="C30" s="92" t="s">
        <v>10</v>
      </c>
      <c r="D30" s="94"/>
    </row>
    <row r="31" spans="1:4" x14ac:dyDescent="0.3">
      <c r="A31" s="92" t="s">
        <v>274</v>
      </c>
      <c r="B31" s="99" t="s">
        <v>275</v>
      </c>
      <c r="C31" s="100" t="s">
        <v>10</v>
      </c>
      <c r="D31" s="94"/>
    </row>
    <row r="32" spans="1:4" x14ac:dyDescent="0.3">
      <c r="A32" s="101" t="s">
        <v>276</v>
      </c>
      <c r="B32" s="102" t="s">
        <v>277</v>
      </c>
      <c r="C32" s="92"/>
      <c r="D32" s="94"/>
    </row>
    <row r="33" spans="1:4" x14ac:dyDescent="0.3">
      <c r="A33" s="92" t="s">
        <v>278</v>
      </c>
      <c r="B33" s="93" t="s">
        <v>193</v>
      </c>
      <c r="C33" s="92" t="s">
        <v>29</v>
      </c>
      <c r="D33" s="94"/>
    </row>
    <row r="34" spans="1:4" x14ac:dyDescent="0.3">
      <c r="A34" s="88" t="s">
        <v>280</v>
      </c>
      <c r="B34" s="322" t="s">
        <v>159</v>
      </c>
      <c r="C34" s="322"/>
      <c r="D34" s="322"/>
    </row>
    <row r="35" spans="1:4" x14ac:dyDescent="0.3">
      <c r="A35" s="92" t="s">
        <v>281</v>
      </c>
      <c r="B35" s="93" t="s">
        <v>282</v>
      </c>
      <c r="C35" s="92" t="s">
        <v>9</v>
      </c>
      <c r="D35" s="94"/>
    </row>
    <row r="36" spans="1:4" x14ac:dyDescent="0.3">
      <c r="A36" s="92" t="s">
        <v>283</v>
      </c>
      <c r="B36" s="93" t="s">
        <v>284</v>
      </c>
      <c r="C36" s="92" t="s">
        <v>32</v>
      </c>
      <c r="D36" s="94"/>
    </row>
    <row r="37" spans="1:4" x14ac:dyDescent="0.3">
      <c r="A37" s="88" t="s">
        <v>286</v>
      </c>
      <c r="B37" s="322" t="s">
        <v>163</v>
      </c>
      <c r="C37" s="322"/>
      <c r="D37" s="322"/>
    </row>
    <row r="38" spans="1:4" x14ac:dyDescent="0.3">
      <c r="A38" s="92" t="s">
        <v>287</v>
      </c>
      <c r="B38" s="93" t="s">
        <v>288</v>
      </c>
      <c r="C38" s="92" t="s">
        <v>9</v>
      </c>
      <c r="D38" s="94"/>
    </row>
    <row r="39" spans="1:4" x14ac:dyDescent="0.3">
      <c r="A39" s="92" t="s">
        <v>289</v>
      </c>
      <c r="B39" s="93" t="s">
        <v>290</v>
      </c>
      <c r="C39" s="92" t="s">
        <v>9</v>
      </c>
      <c r="D39" s="94"/>
    </row>
    <row r="40" spans="1:4" x14ac:dyDescent="0.3">
      <c r="A40" s="92" t="s">
        <v>291</v>
      </c>
      <c r="B40" s="93" t="s">
        <v>166</v>
      </c>
      <c r="C40" s="92" t="s">
        <v>9</v>
      </c>
      <c r="D40" s="94"/>
    </row>
    <row r="41" spans="1:4" x14ac:dyDescent="0.3">
      <c r="A41" s="88" t="s">
        <v>293</v>
      </c>
      <c r="B41" s="322" t="s">
        <v>326</v>
      </c>
      <c r="C41" s="322"/>
      <c r="D41" s="322"/>
    </row>
    <row r="42" spans="1:4" x14ac:dyDescent="0.3">
      <c r="A42" s="92" t="s">
        <v>294</v>
      </c>
      <c r="B42" s="93" t="s">
        <v>295</v>
      </c>
      <c r="C42" s="92" t="s">
        <v>9</v>
      </c>
      <c r="D42" s="94"/>
    </row>
    <row r="43" spans="1:4" x14ac:dyDescent="0.3">
      <c r="A43" s="92" t="s">
        <v>296</v>
      </c>
      <c r="B43" s="99" t="s">
        <v>34</v>
      </c>
      <c r="C43" s="92" t="s">
        <v>76</v>
      </c>
      <c r="D43" s="94"/>
    </row>
    <row r="44" spans="1:4" x14ac:dyDescent="0.3">
      <c r="A44" s="88" t="s">
        <v>298</v>
      </c>
      <c r="B44" s="322" t="s">
        <v>170</v>
      </c>
      <c r="C44" s="322"/>
      <c r="D44" s="322"/>
    </row>
    <row r="45" spans="1:4" ht="27.6" x14ac:dyDescent="0.3">
      <c r="A45" s="92" t="s">
        <v>299</v>
      </c>
      <c r="B45" s="99" t="s">
        <v>300</v>
      </c>
      <c r="C45" s="100" t="s">
        <v>32</v>
      </c>
      <c r="D45" s="94"/>
    </row>
    <row r="46" spans="1:4" ht="27.6" x14ac:dyDescent="0.3">
      <c r="A46" s="92" t="s">
        <v>301</v>
      </c>
      <c r="B46" s="99" t="s">
        <v>302</v>
      </c>
      <c r="C46" s="100" t="s">
        <v>32</v>
      </c>
      <c r="D46" s="94"/>
    </row>
    <row r="47" spans="1:4" ht="27.6" x14ac:dyDescent="0.3">
      <c r="A47" s="92" t="s">
        <v>303</v>
      </c>
      <c r="B47" s="99" t="s">
        <v>304</v>
      </c>
      <c r="C47" s="100" t="s">
        <v>32</v>
      </c>
      <c r="D47" s="94"/>
    </row>
    <row r="48" spans="1:4" ht="27.6" x14ac:dyDescent="0.3">
      <c r="A48" s="92" t="s">
        <v>305</v>
      </c>
      <c r="B48" s="99" t="s">
        <v>306</v>
      </c>
      <c r="C48" s="100" t="s">
        <v>32</v>
      </c>
      <c r="D48" s="94"/>
    </row>
    <row r="49" spans="1:4" x14ac:dyDescent="0.3">
      <c r="A49" s="88" t="s">
        <v>308</v>
      </c>
      <c r="B49" s="322" t="s">
        <v>173</v>
      </c>
      <c r="C49" s="322"/>
      <c r="D49" s="322"/>
    </row>
    <row r="50" spans="1:4" x14ac:dyDescent="0.3">
      <c r="A50" s="92" t="s">
        <v>309</v>
      </c>
      <c r="B50" s="93" t="s">
        <v>175</v>
      </c>
      <c r="C50" s="92" t="s">
        <v>9</v>
      </c>
      <c r="D50" s="94"/>
    </row>
    <row r="51" spans="1:4" x14ac:dyDescent="0.3">
      <c r="A51" s="92" t="s">
        <v>310</v>
      </c>
      <c r="B51" s="93" t="s">
        <v>311</v>
      </c>
      <c r="C51" s="92" t="s">
        <v>9</v>
      </c>
      <c r="D51" s="94"/>
    </row>
    <row r="52" spans="1:4" x14ac:dyDescent="0.3">
      <c r="A52" s="92" t="s">
        <v>312</v>
      </c>
      <c r="B52" s="93" t="s">
        <v>313</v>
      </c>
      <c r="C52" s="92" t="s">
        <v>9</v>
      </c>
      <c r="D52" s="94"/>
    </row>
    <row r="53" spans="1:4" x14ac:dyDescent="0.3">
      <c r="A53" s="92" t="s">
        <v>314</v>
      </c>
      <c r="B53" s="93" t="s">
        <v>315</v>
      </c>
      <c r="C53" s="92" t="s">
        <v>9</v>
      </c>
      <c r="D53" s="94"/>
    </row>
    <row r="54" spans="1:4" x14ac:dyDescent="0.3">
      <c r="A54" s="88" t="s">
        <v>308</v>
      </c>
      <c r="B54" s="322" t="s">
        <v>320</v>
      </c>
      <c r="C54" s="322"/>
      <c r="D54" s="322"/>
    </row>
    <row r="55" spans="1:4" x14ac:dyDescent="0.3">
      <c r="A55" s="92" t="s">
        <v>309</v>
      </c>
      <c r="B55" s="5" t="s">
        <v>317</v>
      </c>
      <c r="C55" s="104" t="s">
        <v>76</v>
      </c>
      <c r="D55" s="20"/>
    </row>
    <row r="56" spans="1:4" x14ac:dyDescent="0.3">
      <c r="A56" s="92" t="s">
        <v>310</v>
      </c>
      <c r="B56" s="5" t="s">
        <v>318</v>
      </c>
      <c r="C56" s="104" t="s">
        <v>76</v>
      </c>
      <c r="D56" s="20"/>
    </row>
    <row r="57" spans="1:4" ht="14.4" customHeight="1" x14ac:dyDescent="0.3">
      <c r="A57" s="88" t="s">
        <v>422</v>
      </c>
      <c r="B57" s="329" t="s">
        <v>423</v>
      </c>
      <c r="C57" s="329"/>
      <c r="D57" s="329"/>
    </row>
    <row r="58" spans="1:4" ht="69" x14ac:dyDescent="0.3">
      <c r="A58" s="100" t="s">
        <v>424</v>
      </c>
      <c r="B58" s="2" t="s">
        <v>421</v>
      </c>
      <c r="C58" s="104" t="s">
        <v>7</v>
      </c>
      <c r="D58" s="20"/>
    </row>
    <row r="59" spans="1:4" ht="15.6" x14ac:dyDescent="0.3">
      <c r="A59" s="215"/>
      <c r="B59" s="216"/>
      <c r="C59" s="216"/>
      <c r="D59" s="216"/>
    </row>
    <row r="60" spans="1:4" ht="15.6" x14ac:dyDescent="0.3">
      <c r="A60" s="216"/>
      <c r="B60" s="216"/>
      <c r="C60" s="216"/>
      <c r="D60" s="216"/>
    </row>
    <row r="61" spans="1:4" x14ac:dyDescent="0.3">
      <c r="A61" s="72"/>
      <c r="B61" s="108"/>
      <c r="C61" s="109"/>
      <c r="D61" s="110"/>
    </row>
    <row r="62" spans="1:4" ht="15.6" x14ac:dyDescent="0.3">
      <c r="A62" s="326" t="s">
        <v>392</v>
      </c>
      <c r="B62" s="327"/>
      <c r="C62" s="327"/>
      <c r="D62" s="327"/>
    </row>
    <row r="63" spans="1:4" ht="24.75" customHeight="1" x14ac:dyDescent="0.3">
      <c r="A63" s="211" t="s">
        <v>0</v>
      </c>
      <c r="B63" s="207" t="s">
        <v>207</v>
      </c>
      <c r="C63" s="208" t="s">
        <v>330</v>
      </c>
      <c r="D63" s="229" t="s">
        <v>429</v>
      </c>
    </row>
    <row r="64" spans="1:4" x14ac:dyDescent="0.3">
      <c r="A64" s="147">
        <v>1</v>
      </c>
      <c r="B64" s="315" t="s">
        <v>37</v>
      </c>
      <c r="C64" s="316"/>
      <c r="D64" s="316"/>
    </row>
    <row r="65" spans="1:4" ht="15.6" x14ac:dyDescent="0.3">
      <c r="A65" s="112" t="s">
        <v>6</v>
      </c>
      <c r="B65" s="113" t="s">
        <v>210</v>
      </c>
      <c r="C65" s="114" t="s">
        <v>358</v>
      </c>
      <c r="D65" s="116"/>
    </row>
    <row r="66" spans="1:4" ht="15.6" x14ac:dyDescent="0.3">
      <c r="A66" s="112" t="s">
        <v>87</v>
      </c>
      <c r="B66" s="118" t="s">
        <v>211</v>
      </c>
      <c r="C66" s="119" t="s">
        <v>358</v>
      </c>
      <c r="D66" s="121"/>
    </row>
    <row r="67" spans="1:4" ht="15.6" x14ac:dyDescent="0.3">
      <c r="A67" s="112" t="s">
        <v>88</v>
      </c>
      <c r="B67" s="118" t="s">
        <v>212</v>
      </c>
      <c r="C67" s="119" t="s">
        <v>358</v>
      </c>
      <c r="D67" s="121"/>
    </row>
    <row r="68" spans="1:4" x14ac:dyDescent="0.3">
      <c r="A68" s="12">
        <v>2</v>
      </c>
      <c r="B68" s="315" t="s">
        <v>213</v>
      </c>
      <c r="C68" s="316"/>
      <c r="D68" s="316"/>
    </row>
    <row r="69" spans="1:4" x14ac:dyDescent="0.3">
      <c r="A69" s="12" t="s">
        <v>8</v>
      </c>
      <c r="B69" s="315" t="s">
        <v>214</v>
      </c>
      <c r="C69" s="316"/>
      <c r="D69" s="316"/>
    </row>
    <row r="70" spans="1:4" ht="15.6" x14ac:dyDescent="0.3">
      <c r="A70" s="112" t="s">
        <v>215</v>
      </c>
      <c r="B70" s="118" t="s">
        <v>216</v>
      </c>
      <c r="C70" s="119" t="s">
        <v>358</v>
      </c>
      <c r="D70" s="123"/>
    </row>
    <row r="71" spans="1:4" ht="15.6" x14ac:dyDescent="0.3">
      <c r="A71" s="112" t="s">
        <v>217</v>
      </c>
      <c r="B71" s="118" t="s">
        <v>218</v>
      </c>
      <c r="C71" s="119" t="s">
        <v>358</v>
      </c>
      <c r="D71" s="123"/>
    </row>
    <row r="72" spans="1:4" ht="15.6" x14ac:dyDescent="0.3">
      <c r="A72" s="112" t="s">
        <v>219</v>
      </c>
      <c r="B72" s="118" t="s">
        <v>220</v>
      </c>
      <c r="C72" s="119" t="s">
        <v>358</v>
      </c>
      <c r="D72" s="123"/>
    </row>
    <row r="73" spans="1:4" ht="15.6" x14ac:dyDescent="0.3">
      <c r="A73" s="112" t="s">
        <v>221</v>
      </c>
      <c r="B73" s="118" t="s">
        <v>222</v>
      </c>
      <c r="C73" s="119" t="s">
        <v>358</v>
      </c>
      <c r="D73" s="123"/>
    </row>
    <row r="74" spans="1:4" ht="15.6" x14ac:dyDescent="0.3">
      <c r="A74" s="112" t="s">
        <v>223</v>
      </c>
      <c r="B74" s="118" t="s">
        <v>224</v>
      </c>
      <c r="C74" s="119" t="s">
        <v>358</v>
      </c>
      <c r="D74" s="123"/>
    </row>
    <row r="75" spans="1:4" x14ac:dyDescent="0.3">
      <c r="A75" s="112" t="s">
        <v>225</v>
      </c>
      <c r="B75" s="124" t="s">
        <v>226</v>
      </c>
      <c r="C75" s="125" t="s">
        <v>9</v>
      </c>
      <c r="D75" s="127"/>
    </row>
    <row r="76" spans="1:4" x14ac:dyDescent="0.3">
      <c r="A76" s="12">
        <v>3</v>
      </c>
      <c r="B76" s="315" t="s">
        <v>148</v>
      </c>
      <c r="C76" s="316"/>
      <c r="D76" s="316"/>
    </row>
    <row r="77" spans="1:4" ht="15.6" x14ac:dyDescent="0.3">
      <c r="A77" s="112" t="s">
        <v>12</v>
      </c>
      <c r="B77" s="113" t="s">
        <v>227</v>
      </c>
      <c r="C77" s="114" t="s">
        <v>358</v>
      </c>
      <c r="D77" s="129"/>
    </row>
    <row r="78" spans="1:4" ht="15.6" x14ac:dyDescent="0.3">
      <c r="A78" s="112" t="s">
        <v>104</v>
      </c>
      <c r="B78" s="124" t="s">
        <v>228</v>
      </c>
      <c r="C78" s="125" t="s">
        <v>358</v>
      </c>
      <c r="D78" s="130"/>
    </row>
    <row r="79" spans="1:4" x14ac:dyDescent="0.3">
      <c r="A79" s="12">
        <v>4</v>
      </c>
      <c r="B79" s="315" t="s">
        <v>229</v>
      </c>
      <c r="C79" s="316"/>
      <c r="D79" s="316"/>
    </row>
    <row r="80" spans="1:4" ht="33.75" customHeight="1" x14ac:dyDescent="0.3">
      <c r="A80" s="112" t="s">
        <v>20</v>
      </c>
      <c r="B80" s="214" t="s">
        <v>397</v>
      </c>
      <c r="C80" s="131" t="s">
        <v>9</v>
      </c>
      <c r="D80" s="133"/>
    </row>
    <row r="81" spans="1:4" x14ac:dyDescent="0.3">
      <c r="A81" s="12">
        <v>5</v>
      </c>
      <c r="B81" s="315" t="s">
        <v>230</v>
      </c>
      <c r="C81" s="316"/>
      <c r="D81" s="316"/>
    </row>
    <row r="82" spans="1:4" x14ac:dyDescent="0.3">
      <c r="A82" s="213" t="s">
        <v>30</v>
      </c>
      <c r="B82" s="318" t="s">
        <v>159</v>
      </c>
      <c r="C82" s="319"/>
      <c r="D82" s="319"/>
    </row>
    <row r="83" spans="1:4" x14ac:dyDescent="0.3">
      <c r="A83" s="204"/>
      <c r="B83" s="135" t="s">
        <v>398</v>
      </c>
      <c r="C83" s="136" t="s">
        <v>9</v>
      </c>
      <c r="D83" s="130"/>
    </row>
    <row r="84" spans="1:4" x14ac:dyDescent="0.3">
      <c r="A84" s="12" t="s">
        <v>31</v>
      </c>
      <c r="B84" s="315" t="s">
        <v>163</v>
      </c>
      <c r="C84" s="316"/>
      <c r="D84" s="316"/>
    </row>
    <row r="85" spans="1:4" x14ac:dyDescent="0.3">
      <c r="A85" s="321"/>
      <c r="B85" s="137" t="s">
        <v>231</v>
      </c>
      <c r="C85" s="138"/>
      <c r="D85" s="133"/>
    </row>
    <row r="86" spans="1:4" ht="15.75" customHeight="1" x14ac:dyDescent="0.3">
      <c r="A86" s="321"/>
      <c r="B86" s="135" t="s">
        <v>400</v>
      </c>
      <c r="C86" s="136" t="s">
        <v>9</v>
      </c>
      <c r="D86" s="130"/>
    </row>
    <row r="87" spans="1:4" x14ac:dyDescent="0.3">
      <c r="A87" s="12" t="s">
        <v>49</v>
      </c>
      <c r="B87" s="315" t="s">
        <v>232</v>
      </c>
      <c r="C87" s="316"/>
      <c r="D87" s="316"/>
    </row>
    <row r="88" spans="1:4" x14ac:dyDescent="0.3">
      <c r="A88" s="141"/>
      <c r="B88" s="142" t="s">
        <v>401</v>
      </c>
      <c r="C88" s="138" t="s">
        <v>9</v>
      </c>
      <c r="D88" s="129"/>
    </row>
    <row r="89" spans="1:4" x14ac:dyDescent="0.3">
      <c r="A89" s="72"/>
      <c r="B89" s="71"/>
      <c r="C89" s="71"/>
      <c r="D89" s="71"/>
    </row>
    <row r="90" spans="1:4" x14ac:dyDescent="0.3">
      <c r="A90" s="144"/>
      <c r="B90" s="145"/>
      <c r="C90" s="145"/>
      <c r="D90" s="145"/>
    </row>
    <row r="92" spans="1:4" x14ac:dyDescent="0.3">
      <c r="A92" s="309" t="s">
        <v>387</v>
      </c>
      <c r="B92" s="310"/>
      <c r="C92" s="310"/>
      <c r="D92" s="310"/>
    </row>
    <row r="93" spans="1:4" ht="83.4" x14ac:dyDescent="0.3">
      <c r="A93" s="14" t="s">
        <v>179</v>
      </c>
      <c r="B93" s="18" t="s">
        <v>389</v>
      </c>
      <c r="C93" s="14" t="s">
        <v>180</v>
      </c>
      <c r="D93" s="17"/>
    </row>
  </sheetData>
  <mergeCells count="25">
    <mergeCell ref="A1:D1"/>
    <mergeCell ref="A5:D5"/>
    <mergeCell ref="B6:D6"/>
    <mergeCell ref="B34:D34"/>
    <mergeCell ref="B37:D37"/>
    <mergeCell ref="B41:D41"/>
    <mergeCell ref="B12:D12"/>
    <mergeCell ref="B19:D19"/>
    <mergeCell ref="B25:D25"/>
    <mergeCell ref="B57:D57"/>
    <mergeCell ref="A62:D62"/>
    <mergeCell ref="B64:D64"/>
    <mergeCell ref="B68:D68"/>
    <mergeCell ref="B44:D44"/>
    <mergeCell ref="B49:D49"/>
    <mergeCell ref="B54:D54"/>
    <mergeCell ref="A85:A86"/>
    <mergeCell ref="B87:D87"/>
    <mergeCell ref="A92:D92"/>
    <mergeCell ref="B69:D69"/>
    <mergeCell ref="B76:D76"/>
    <mergeCell ref="B79:D79"/>
    <mergeCell ref="B81:D81"/>
    <mergeCell ref="B82:D82"/>
    <mergeCell ref="B84:D8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4D56-5A58-4543-B1D6-B55DC79CE396}">
  <dimension ref="A1:D130"/>
  <sheetViews>
    <sheetView tabSelected="1" zoomScale="145" zoomScaleNormal="115" workbookViewId="0">
      <selection activeCell="B131" sqref="B131"/>
    </sheetView>
  </sheetViews>
  <sheetFormatPr baseColWidth="10" defaultRowHeight="14.4" x14ac:dyDescent="0.3"/>
  <cols>
    <col min="1" max="1" width="6.88671875" customWidth="1"/>
    <col min="2" max="2" width="66.5546875" customWidth="1"/>
    <col min="3" max="3" width="10.5546875" bestFit="1" customWidth="1"/>
    <col min="4" max="4" width="19.21875" customWidth="1"/>
  </cols>
  <sheetData>
    <row r="1" spans="1:4" ht="45.75" customHeight="1" x14ac:dyDescent="0.3">
      <c r="A1" s="333" t="s">
        <v>430</v>
      </c>
      <c r="B1" s="333"/>
      <c r="C1" s="333"/>
      <c r="D1" s="333"/>
    </row>
    <row r="2" spans="1:4" ht="15.6" x14ac:dyDescent="0.3">
      <c r="A2" s="62"/>
      <c r="B2" s="63"/>
      <c r="C2" s="63"/>
      <c r="D2" s="63"/>
    </row>
    <row r="3" spans="1:4" ht="43.2" customHeight="1" x14ac:dyDescent="0.3">
      <c r="A3" s="66" t="s">
        <v>0</v>
      </c>
      <c r="B3" s="67" t="s">
        <v>1</v>
      </c>
      <c r="C3" s="68" t="s">
        <v>2</v>
      </c>
      <c r="D3" s="229" t="s">
        <v>429</v>
      </c>
    </row>
    <row r="5" spans="1:4" ht="15.6" x14ac:dyDescent="0.3">
      <c r="A5" s="326" t="s">
        <v>391</v>
      </c>
      <c r="B5" s="327"/>
      <c r="C5" s="327"/>
      <c r="D5" s="327"/>
    </row>
    <row r="6" spans="1:4" x14ac:dyDescent="0.3">
      <c r="A6" s="66" t="s">
        <v>0</v>
      </c>
      <c r="B6" s="67" t="s">
        <v>1</v>
      </c>
      <c r="C6" s="68" t="s">
        <v>2</v>
      </c>
      <c r="D6" s="68" t="s">
        <v>4</v>
      </c>
    </row>
    <row r="7" spans="1:4" x14ac:dyDescent="0.3">
      <c r="A7" s="88" t="s">
        <v>236</v>
      </c>
      <c r="B7" s="322" t="s">
        <v>37</v>
      </c>
      <c r="C7" s="322"/>
      <c r="D7" s="322"/>
    </row>
    <row r="8" spans="1:4" x14ac:dyDescent="0.3">
      <c r="A8" s="92" t="s">
        <v>332</v>
      </c>
      <c r="B8" s="93" t="s">
        <v>238</v>
      </c>
      <c r="C8" s="92" t="s">
        <v>10</v>
      </c>
      <c r="D8" s="94"/>
    </row>
    <row r="9" spans="1:4" x14ac:dyDescent="0.3">
      <c r="A9" s="92" t="s">
        <v>237</v>
      </c>
      <c r="B9" s="93" t="s">
        <v>239</v>
      </c>
      <c r="C9" s="92" t="s">
        <v>10</v>
      </c>
      <c r="D9" s="94"/>
    </row>
    <row r="10" spans="1:4" x14ac:dyDescent="0.3">
      <c r="A10" s="92" t="s">
        <v>240</v>
      </c>
      <c r="B10" s="93" t="s">
        <v>131</v>
      </c>
      <c r="C10" s="92" t="s">
        <v>10</v>
      </c>
      <c r="D10" s="94"/>
    </row>
    <row r="11" spans="1:4" x14ac:dyDescent="0.3">
      <c r="A11" s="92" t="s">
        <v>241</v>
      </c>
      <c r="B11" s="93" t="s">
        <v>132</v>
      </c>
      <c r="C11" s="92" t="s">
        <v>10</v>
      </c>
      <c r="D11" s="94"/>
    </row>
    <row r="12" spans="1:4" x14ac:dyDescent="0.3">
      <c r="A12" s="92" t="s">
        <v>242</v>
      </c>
      <c r="B12" s="93" t="s">
        <v>133</v>
      </c>
      <c r="C12" s="92" t="s">
        <v>10</v>
      </c>
      <c r="D12" s="94"/>
    </row>
    <row r="13" spans="1:4" x14ac:dyDescent="0.3">
      <c r="A13" s="88" t="s">
        <v>243</v>
      </c>
      <c r="B13" s="330" t="s">
        <v>214</v>
      </c>
      <c r="C13" s="331"/>
      <c r="D13" s="331"/>
    </row>
    <row r="14" spans="1:4" x14ac:dyDescent="0.3">
      <c r="A14" s="92" t="s">
        <v>244</v>
      </c>
      <c r="B14" s="93" t="s">
        <v>245</v>
      </c>
      <c r="C14" s="92" t="s">
        <v>10</v>
      </c>
      <c r="D14" s="94"/>
    </row>
    <row r="15" spans="1:4" x14ac:dyDescent="0.3">
      <c r="A15" s="92" t="s">
        <v>246</v>
      </c>
      <c r="B15" s="93" t="s">
        <v>247</v>
      </c>
      <c r="C15" s="92" t="s">
        <v>10</v>
      </c>
      <c r="D15" s="94"/>
    </row>
    <row r="16" spans="1:4" x14ac:dyDescent="0.3">
      <c r="A16" s="92" t="s">
        <v>248</v>
      </c>
      <c r="B16" s="93" t="s">
        <v>249</v>
      </c>
      <c r="C16" s="92" t="s">
        <v>10</v>
      </c>
      <c r="D16" s="94"/>
    </row>
    <row r="17" spans="1:4" x14ac:dyDescent="0.3">
      <c r="A17" s="92" t="s">
        <v>250</v>
      </c>
      <c r="B17" s="93" t="s">
        <v>251</v>
      </c>
      <c r="C17" s="92" t="s">
        <v>10</v>
      </c>
      <c r="D17" s="94"/>
    </row>
    <row r="18" spans="1:4" x14ac:dyDescent="0.3">
      <c r="A18" s="92" t="s">
        <v>252</v>
      </c>
      <c r="B18" s="93" t="s">
        <v>253</v>
      </c>
      <c r="C18" s="92" t="s">
        <v>10</v>
      </c>
      <c r="D18" s="94"/>
    </row>
    <row r="19" spans="1:4" x14ac:dyDescent="0.3">
      <c r="A19" s="92" t="s">
        <v>254</v>
      </c>
      <c r="B19" s="93" t="s">
        <v>255</v>
      </c>
      <c r="C19" s="92" t="s">
        <v>10</v>
      </c>
      <c r="D19" s="94"/>
    </row>
    <row r="20" spans="1:4" x14ac:dyDescent="0.3">
      <c r="A20" s="88" t="s">
        <v>256</v>
      </c>
      <c r="B20" s="330" t="s">
        <v>325</v>
      </c>
      <c r="C20" s="331"/>
      <c r="D20" s="331"/>
    </row>
    <row r="21" spans="1:4" x14ac:dyDescent="0.3">
      <c r="A21" s="92" t="s">
        <v>250</v>
      </c>
      <c r="B21" s="93" t="s">
        <v>257</v>
      </c>
      <c r="C21" s="92" t="s">
        <v>9</v>
      </c>
      <c r="D21" s="94"/>
    </row>
    <row r="22" spans="1:4" x14ac:dyDescent="0.3">
      <c r="A22" s="92" t="s">
        <v>252</v>
      </c>
      <c r="B22" s="93" t="s">
        <v>258</v>
      </c>
      <c r="C22" s="92" t="s">
        <v>10</v>
      </c>
      <c r="D22" s="94"/>
    </row>
    <row r="23" spans="1:4" x14ac:dyDescent="0.3">
      <c r="A23" s="92" t="s">
        <v>254</v>
      </c>
      <c r="B23" s="93" t="s">
        <v>259</v>
      </c>
      <c r="C23" s="92" t="s">
        <v>10</v>
      </c>
      <c r="D23" s="94"/>
    </row>
    <row r="24" spans="1:4" x14ac:dyDescent="0.3">
      <c r="A24" s="92" t="s">
        <v>260</v>
      </c>
      <c r="B24" s="93" t="s">
        <v>261</v>
      </c>
      <c r="C24" s="92" t="s">
        <v>10</v>
      </c>
      <c r="D24" s="94"/>
    </row>
    <row r="25" spans="1:4" x14ac:dyDescent="0.3">
      <c r="A25" s="92" t="s">
        <v>262</v>
      </c>
      <c r="B25" s="93" t="s">
        <v>263</v>
      </c>
      <c r="C25" s="92" t="s">
        <v>10</v>
      </c>
      <c r="D25" s="94"/>
    </row>
    <row r="26" spans="1:4" x14ac:dyDescent="0.3">
      <c r="A26" s="88" t="s">
        <v>265</v>
      </c>
      <c r="B26" s="322" t="s">
        <v>148</v>
      </c>
      <c r="C26" s="322"/>
      <c r="D26" s="322"/>
    </row>
    <row r="27" spans="1:4" x14ac:dyDescent="0.3">
      <c r="A27" s="92" t="s">
        <v>266</v>
      </c>
      <c r="B27" s="93" t="s">
        <v>149</v>
      </c>
      <c r="C27" s="92" t="s">
        <v>10</v>
      </c>
      <c r="D27" s="94"/>
    </row>
    <row r="28" spans="1:4" x14ac:dyDescent="0.3">
      <c r="A28" s="92" t="s">
        <v>267</v>
      </c>
      <c r="B28" s="93" t="s">
        <v>268</v>
      </c>
      <c r="C28" s="92" t="s">
        <v>10</v>
      </c>
      <c r="D28" s="94"/>
    </row>
    <row r="29" spans="1:4" x14ac:dyDescent="0.3">
      <c r="A29" s="92" t="s">
        <v>269</v>
      </c>
      <c r="B29" s="93" t="s">
        <v>270</v>
      </c>
      <c r="C29" s="92" t="s">
        <v>10</v>
      </c>
      <c r="D29" s="94"/>
    </row>
    <row r="30" spans="1:4" x14ac:dyDescent="0.3">
      <c r="A30" s="92" t="s">
        <v>271</v>
      </c>
      <c r="B30" s="93" t="s">
        <v>272</v>
      </c>
      <c r="C30" s="92" t="s">
        <v>10</v>
      </c>
      <c r="D30" s="94"/>
    </row>
    <row r="31" spans="1:4" x14ac:dyDescent="0.3">
      <c r="A31" s="92" t="s">
        <v>273</v>
      </c>
      <c r="B31" s="93" t="s">
        <v>153</v>
      </c>
      <c r="C31" s="92" t="s">
        <v>10</v>
      </c>
      <c r="D31" s="94"/>
    </row>
    <row r="32" spans="1:4" x14ac:dyDescent="0.3">
      <c r="A32" s="92" t="s">
        <v>274</v>
      </c>
      <c r="B32" s="99" t="s">
        <v>275</v>
      </c>
      <c r="C32" s="100" t="s">
        <v>10</v>
      </c>
      <c r="D32" s="94"/>
    </row>
    <row r="33" spans="1:4" x14ac:dyDescent="0.3">
      <c r="A33" s="101" t="s">
        <v>276</v>
      </c>
      <c r="B33" s="102" t="s">
        <v>277</v>
      </c>
      <c r="C33" s="92"/>
      <c r="D33" s="94"/>
    </row>
    <row r="34" spans="1:4" x14ac:dyDescent="0.3">
      <c r="A34" s="92" t="s">
        <v>278</v>
      </c>
      <c r="B34" s="93" t="s">
        <v>193</v>
      </c>
      <c r="C34" s="92" t="s">
        <v>29</v>
      </c>
      <c r="D34" s="94"/>
    </row>
    <row r="35" spans="1:4" x14ac:dyDescent="0.3">
      <c r="A35" s="88" t="s">
        <v>280</v>
      </c>
      <c r="B35" s="322" t="s">
        <v>159</v>
      </c>
      <c r="C35" s="322"/>
      <c r="D35" s="322"/>
    </row>
    <row r="36" spans="1:4" x14ac:dyDescent="0.3">
      <c r="A36" s="92" t="s">
        <v>281</v>
      </c>
      <c r="B36" s="93" t="s">
        <v>282</v>
      </c>
      <c r="C36" s="92" t="s">
        <v>9</v>
      </c>
      <c r="D36" s="94"/>
    </row>
    <row r="37" spans="1:4" x14ac:dyDescent="0.3">
      <c r="A37" s="92" t="s">
        <v>283</v>
      </c>
      <c r="B37" s="93" t="s">
        <v>284</v>
      </c>
      <c r="C37" s="92" t="s">
        <v>32</v>
      </c>
      <c r="D37" s="94"/>
    </row>
    <row r="38" spans="1:4" x14ac:dyDescent="0.3">
      <c r="A38" s="88" t="s">
        <v>286</v>
      </c>
      <c r="B38" s="322" t="s">
        <v>163</v>
      </c>
      <c r="C38" s="322"/>
      <c r="D38" s="322"/>
    </row>
    <row r="39" spans="1:4" x14ac:dyDescent="0.3">
      <c r="A39" s="92" t="s">
        <v>287</v>
      </c>
      <c r="B39" s="93" t="s">
        <v>288</v>
      </c>
      <c r="C39" s="92" t="s">
        <v>9</v>
      </c>
      <c r="D39" s="94"/>
    </row>
    <row r="40" spans="1:4" x14ac:dyDescent="0.3">
      <c r="A40" s="92" t="s">
        <v>289</v>
      </c>
      <c r="B40" s="93" t="s">
        <v>290</v>
      </c>
      <c r="C40" s="92" t="s">
        <v>9</v>
      </c>
      <c r="D40" s="94"/>
    </row>
    <row r="41" spans="1:4" x14ac:dyDescent="0.3">
      <c r="A41" s="92" t="s">
        <v>291</v>
      </c>
      <c r="B41" s="93" t="s">
        <v>166</v>
      </c>
      <c r="C41" s="92" t="s">
        <v>9</v>
      </c>
      <c r="D41" s="94"/>
    </row>
    <row r="42" spans="1:4" x14ac:dyDescent="0.3">
      <c r="A42" s="88" t="s">
        <v>293</v>
      </c>
      <c r="B42" s="322" t="s">
        <v>326</v>
      </c>
      <c r="C42" s="322"/>
      <c r="D42" s="322"/>
    </row>
    <row r="43" spans="1:4" x14ac:dyDescent="0.3">
      <c r="A43" s="92" t="s">
        <v>294</v>
      </c>
      <c r="B43" s="93" t="s">
        <v>295</v>
      </c>
      <c r="C43" s="92" t="s">
        <v>9</v>
      </c>
      <c r="D43" s="94"/>
    </row>
    <row r="44" spans="1:4" x14ac:dyDescent="0.3">
      <c r="A44" s="92" t="s">
        <v>296</v>
      </c>
      <c r="B44" s="99" t="s">
        <v>34</v>
      </c>
      <c r="C44" s="92" t="s">
        <v>76</v>
      </c>
      <c r="D44" s="94"/>
    </row>
    <row r="45" spans="1:4" x14ac:dyDescent="0.3">
      <c r="A45" s="88" t="s">
        <v>298</v>
      </c>
      <c r="B45" s="322" t="s">
        <v>170</v>
      </c>
      <c r="C45" s="322"/>
      <c r="D45" s="322"/>
    </row>
    <row r="46" spans="1:4" ht="27.6" x14ac:dyDescent="0.3">
      <c r="A46" s="92" t="s">
        <v>299</v>
      </c>
      <c r="B46" s="99" t="s">
        <v>300</v>
      </c>
      <c r="C46" s="100" t="s">
        <v>32</v>
      </c>
      <c r="D46" s="94"/>
    </row>
    <row r="47" spans="1:4" ht="27.6" x14ac:dyDescent="0.3">
      <c r="A47" s="92" t="s">
        <v>301</v>
      </c>
      <c r="B47" s="99" t="s">
        <v>302</v>
      </c>
      <c r="C47" s="100" t="s">
        <v>32</v>
      </c>
      <c r="D47" s="94"/>
    </row>
    <row r="48" spans="1:4" ht="27.6" x14ac:dyDescent="0.3">
      <c r="A48" s="92" t="s">
        <v>303</v>
      </c>
      <c r="B48" s="99" t="s">
        <v>304</v>
      </c>
      <c r="C48" s="100" t="s">
        <v>32</v>
      </c>
      <c r="D48" s="94"/>
    </row>
    <row r="49" spans="1:4" ht="27.6" x14ac:dyDescent="0.3">
      <c r="A49" s="92" t="s">
        <v>305</v>
      </c>
      <c r="B49" s="99" t="s">
        <v>306</v>
      </c>
      <c r="C49" s="100" t="s">
        <v>32</v>
      </c>
      <c r="D49" s="94"/>
    </row>
    <row r="50" spans="1:4" x14ac:dyDescent="0.3">
      <c r="A50" s="88" t="s">
        <v>308</v>
      </c>
      <c r="B50" s="322" t="s">
        <v>173</v>
      </c>
      <c r="C50" s="322"/>
      <c r="D50" s="322"/>
    </row>
    <row r="51" spans="1:4" x14ac:dyDescent="0.3">
      <c r="A51" s="92" t="s">
        <v>309</v>
      </c>
      <c r="B51" s="93" t="s">
        <v>175</v>
      </c>
      <c r="C51" s="92" t="s">
        <v>9</v>
      </c>
      <c r="D51" s="94"/>
    </row>
    <row r="52" spans="1:4" x14ac:dyDescent="0.3">
      <c r="A52" s="92" t="s">
        <v>310</v>
      </c>
      <c r="B52" s="93" t="s">
        <v>311</v>
      </c>
      <c r="C52" s="92" t="s">
        <v>9</v>
      </c>
      <c r="D52" s="94"/>
    </row>
    <row r="53" spans="1:4" x14ac:dyDescent="0.3">
      <c r="A53" s="92" t="s">
        <v>312</v>
      </c>
      <c r="B53" s="93" t="s">
        <v>313</v>
      </c>
      <c r="C53" s="92" t="s">
        <v>9</v>
      </c>
      <c r="D53" s="94"/>
    </row>
    <row r="54" spans="1:4" x14ac:dyDescent="0.3">
      <c r="A54" s="92" t="s">
        <v>314</v>
      </c>
      <c r="B54" s="93" t="s">
        <v>315</v>
      </c>
      <c r="C54" s="92" t="s">
        <v>9</v>
      </c>
      <c r="D54" s="94"/>
    </row>
    <row r="55" spans="1:4" x14ac:dyDescent="0.3">
      <c r="A55" s="88" t="s">
        <v>308</v>
      </c>
      <c r="B55" s="322" t="s">
        <v>320</v>
      </c>
      <c r="C55" s="322"/>
      <c r="D55" s="322"/>
    </row>
    <row r="56" spans="1:4" x14ac:dyDescent="0.3">
      <c r="A56" s="92" t="s">
        <v>309</v>
      </c>
      <c r="B56" s="5" t="s">
        <v>317</v>
      </c>
      <c r="C56" s="104" t="s">
        <v>76</v>
      </c>
      <c r="D56" s="20"/>
    </row>
    <row r="57" spans="1:4" x14ac:dyDescent="0.3">
      <c r="A57" s="92" t="s">
        <v>310</v>
      </c>
      <c r="B57" s="5" t="s">
        <v>318</v>
      </c>
      <c r="C57" s="104" t="s">
        <v>76</v>
      </c>
      <c r="D57" s="20"/>
    </row>
    <row r="58" spans="1:4" x14ac:dyDescent="0.3">
      <c r="A58" s="88" t="s">
        <v>422</v>
      </c>
      <c r="B58" s="329" t="s">
        <v>423</v>
      </c>
      <c r="C58" s="329"/>
      <c r="D58" s="329"/>
    </row>
    <row r="59" spans="1:4" ht="69" x14ac:dyDescent="0.3">
      <c r="A59" s="100" t="s">
        <v>424</v>
      </c>
      <c r="B59" s="2" t="s">
        <v>421</v>
      </c>
      <c r="C59" s="104" t="s">
        <v>7</v>
      </c>
      <c r="D59" s="20"/>
    </row>
    <row r="60" spans="1:4" ht="32.25" customHeight="1" x14ac:dyDescent="0.3">
      <c r="A60" s="72"/>
      <c r="B60" s="108"/>
      <c r="C60" s="109"/>
      <c r="D60" s="110"/>
    </row>
    <row r="61" spans="1:4" ht="15.6" x14ac:dyDescent="0.3">
      <c r="A61" s="326" t="s">
        <v>392</v>
      </c>
      <c r="B61" s="327"/>
      <c r="C61" s="327"/>
      <c r="D61" s="327"/>
    </row>
    <row r="62" spans="1:4" ht="18" customHeight="1" x14ac:dyDescent="0.3">
      <c r="A62" s="211" t="s">
        <v>0</v>
      </c>
      <c r="B62" s="207" t="s">
        <v>207</v>
      </c>
      <c r="C62" s="208" t="s">
        <v>330</v>
      </c>
      <c r="D62" s="209" t="s">
        <v>208</v>
      </c>
    </row>
    <row r="63" spans="1:4" x14ac:dyDescent="0.3">
      <c r="A63" s="147">
        <v>1</v>
      </c>
      <c r="B63" s="315" t="s">
        <v>37</v>
      </c>
      <c r="C63" s="316"/>
      <c r="D63" s="316"/>
    </row>
    <row r="64" spans="1:4" ht="15.6" x14ac:dyDescent="0.3">
      <c r="A64" s="112" t="s">
        <v>6</v>
      </c>
      <c r="B64" s="113" t="s">
        <v>210</v>
      </c>
      <c r="C64" s="114" t="s">
        <v>358</v>
      </c>
      <c r="D64" s="116"/>
    </row>
    <row r="65" spans="1:4" ht="15.6" x14ac:dyDescent="0.3">
      <c r="A65" s="112" t="s">
        <v>87</v>
      </c>
      <c r="B65" s="118" t="s">
        <v>211</v>
      </c>
      <c r="C65" s="119" t="s">
        <v>358</v>
      </c>
      <c r="D65" s="121"/>
    </row>
    <row r="66" spans="1:4" ht="15.6" x14ac:dyDescent="0.3">
      <c r="A66" s="112" t="s">
        <v>88</v>
      </c>
      <c r="B66" s="118" t="s">
        <v>212</v>
      </c>
      <c r="C66" s="119" t="s">
        <v>358</v>
      </c>
      <c r="D66" s="121"/>
    </row>
    <row r="67" spans="1:4" x14ac:dyDescent="0.3">
      <c r="A67" s="12">
        <v>2</v>
      </c>
      <c r="B67" s="315" t="s">
        <v>213</v>
      </c>
      <c r="C67" s="316"/>
      <c r="D67" s="316"/>
    </row>
    <row r="68" spans="1:4" x14ac:dyDescent="0.3">
      <c r="A68" s="12" t="s">
        <v>8</v>
      </c>
      <c r="B68" s="315" t="s">
        <v>214</v>
      </c>
      <c r="C68" s="316"/>
      <c r="D68" s="316"/>
    </row>
    <row r="69" spans="1:4" ht="15.6" x14ac:dyDescent="0.3">
      <c r="A69" s="112" t="s">
        <v>215</v>
      </c>
      <c r="B69" s="118" t="s">
        <v>216</v>
      </c>
      <c r="C69" s="119" t="s">
        <v>358</v>
      </c>
      <c r="D69" s="123"/>
    </row>
    <row r="70" spans="1:4" ht="15.6" x14ac:dyDescent="0.3">
      <c r="A70" s="112" t="s">
        <v>217</v>
      </c>
      <c r="B70" s="118" t="s">
        <v>218</v>
      </c>
      <c r="C70" s="119" t="s">
        <v>358</v>
      </c>
      <c r="D70" s="123"/>
    </row>
    <row r="71" spans="1:4" ht="15.6" x14ac:dyDescent="0.3">
      <c r="A71" s="112" t="s">
        <v>219</v>
      </c>
      <c r="B71" s="118" t="s">
        <v>220</v>
      </c>
      <c r="C71" s="119" t="s">
        <v>358</v>
      </c>
      <c r="D71" s="123"/>
    </row>
    <row r="72" spans="1:4" ht="15.6" x14ac:dyDescent="0.3">
      <c r="A72" s="112" t="s">
        <v>221</v>
      </c>
      <c r="B72" s="118" t="s">
        <v>222</v>
      </c>
      <c r="C72" s="119" t="s">
        <v>358</v>
      </c>
      <c r="D72" s="123"/>
    </row>
    <row r="73" spans="1:4" ht="15.6" x14ac:dyDescent="0.3">
      <c r="A73" s="112" t="s">
        <v>223</v>
      </c>
      <c r="B73" s="118" t="s">
        <v>224</v>
      </c>
      <c r="C73" s="119" t="s">
        <v>358</v>
      </c>
      <c r="D73" s="123"/>
    </row>
    <row r="74" spans="1:4" x14ac:dyDescent="0.3">
      <c r="A74" s="112" t="s">
        <v>225</v>
      </c>
      <c r="B74" s="124" t="s">
        <v>226</v>
      </c>
      <c r="C74" s="125" t="s">
        <v>9</v>
      </c>
      <c r="D74" s="127"/>
    </row>
    <row r="75" spans="1:4" x14ac:dyDescent="0.3">
      <c r="A75" s="12">
        <v>3</v>
      </c>
      <c r="B75" s="315" t="s">
        <v>148</v>
      </c>
      <c r="C75" s="316"/>
      <c r="D75" s="316"/>
    </row>
    <row r="76" spans="1:4" ht="15.6" x14ac:dyDescent="0.3">
      <c r="A76" s="112" t="s">
        <v>12</v>
      </c>
      <c r="B76" s="113" t="s">
        <v>227</v>
      </c>
      <c r="C76" s="114" t="s">
        <v>358</v>
      </c>
      <c r="D76" s="129"/>
    </row>
    <row r="77" spans="1:4" ht="15.6" x14ac:dyDescent="0.3">
      <c r="A77" s="112" t="s">
        <v>104</v>
      </c>
      <c r="B77" s="124" t="s">
        <v>228</v>
      </c>
      <c r="C77" s="125" t="s">
        <v>358</v>
      </c>
      <c r="D77" s="130"/>
    </row>
    <row r="78" spans="1:4" x14ac:dyDescent="0.3">
      <c r="A78" s="12">
        <v>4</v>
      </c>
      <c r="B78" s="315" t="s">
        <v>229</v>
      </c>
      <c r="C78" s="316"/>
      <c r="D78" s="316"/>
    </row>
    <row r="79" spans="1:4" ht="33" customHeight="1" x14ac:dyDescent="0.3">
      <c r="A79" s="112" t="s">
        <v>20</v>
      </c>
      <c r="B79" s="214" t="s">
        <v>397</v>
      </c>
      <c r="C79" s="131" t="s">
        <v>9</v>
      </c>
      <c r="D79" s="133"/>
    </row>
    <row r="80" spans="1:4" x14ac:dyDescent="0.3">
      <c r="A80" s="12">
        <v>5</v>
      </c>
      <c r="B80" s="315" t="s">
        <v>230</v>
      </c>
      <c r="C80" s="316"/>
      <c r="D80" s="316"/>
    </row>
    <row r="81" spans="1:4" x14ac:dyDescent="0.3">
      <c r="A81" s="213" t="s">
        <v>30</v>
      </c>
      <c r="B81" s="318" t="s">
        <v>159</v>
      </c>
      <c r="C81" s="319"/>
      <c r="D81" s="319"/>
    </row>
    <row r="82" spans="1:4" x14ac:dyDescent="0.3">
      <c r="A82" s="204"/>
      <c r="B82" s="135" t="s">
        <v>399</v>
      </c>
      <c r="C82" s="136" t="s">
        <v>9</v>
      </c>
      <c r="D82" s="130"/>
    </row>
    <row r="83" spans="1:4" x14ac:dyDescent="0.3">
      <c r="A83" s="12" t="s">
        <v>31</v>
      </c>
      <c r="B83" s="315" t="s">
        <v>163</v>
      </c>
      <c r="C83" s="316"/>
      <c r="D83" s="316"/>
    </row>
    <row r="84" spans="1:4" x14ac:dyDescent="0.3">
      <c r="A84" s="321"/>
      <c r="B84" s="137" t="s">
        <v>231</v>
      </c>
      <c r="C84" s="138"/>
      <c r="D84" s="133"/>
    </row>
    <row r="85" spans="1:4" ht="21.75" customHeight="1" x14ac:dyDescent="0.3">
      <c r="A85" s="321"/>
      <c r="B85" s="135" t="s">
        <v>400</v>
      </c>
      <c r="C85" s="136" t="s">
        <v>9</v>
      </c>
      <c r="D85" s="130"/>
    </row>
    <row r="86" spans="1:4" x14ac:dyDescent="0.3">
      <c r="A86" s="12" t="s">
        <v>49</v>
      </c>
      <c r="B86" s="315" t="s">
        <v>232</v>
      </c>
      <c r="C86" s="316"/>
      <c r="D86" s="316"/>
    </row>
    <row r="87" spans="1:4" x14ac:dyDescent="0.3">
      <c r="A87" s="141"/>
      <c r="B87" s="142" t="s">
        <v>401</v>
      </c>
      <c r="C87" s="138" t="s">
        <v>9</v>
      </c>
      <c r="D87" s="129"/>
    </row>
    <row r="88" spans="1:4" x14ac:dyDescent="0.3">
      <c r="A88" s="144"/>
      <c r="B88" s="145"/>
      <c r="C88" s="145"/>
      <c r="D88" s="145"/>
    </row>
    <row r="89" spans="1:4" ht="15.6" x14ac:dyDescent="0.3">
      <c r="A89" s="326" t="s">
        <v>393</v>
      </c>
      <c r="B89" s="335"/>
      <c r="C89" s="335"/>
      <c r="D89" s="335"/>
    </row>
    <row r="90" spans="1:4" x14ac:dyDescent="0.3">
      <c r="A90" s="147">
        <v>1</v>
      </c>
      <c r="B90" s="315" t="s">
        <v>37</v>
      </c>
      <c r="C90" s="316"/>
      <c r="D90" s="316"/>
    </row>
    <row r="91" spans="1:4" ht="16.2" x14ac:dyDescent="0.3">
      <c r="A91" s="148" t="s">
        <v>6</v>
      </c>
      <c r="B91" s="149" t="s">
        <v>65</v>
      </c>
      <c r="C91" s="150" t="s">
        <v>359</v>
      </c>
      <c r="D91" s="150"/>
    </row>
    <row r="92" spans="1:4" ht="16.2" x14ac:dyDescent="0.3">
      <c r="A92" s="148" t="s">
        <v>87</v>
      </c>
      <c r="B92" s="153" t="s">
        <v>66</v>
      </c>
      <c r="C92" s="148" t="s">
        <v>359</v>
      </c>
      <c r="D92" s="148"/>
    </row>
    <row r="93" spans="1:4" ht="16.2" x14ac:dyDescent="0.3">
      <c r="A93" s="148" t="s">
        <v>88</v>
      </c>
      <c r="B93" s="153" t="s">
        <v>67</v>
      </c>
      <c r="C93" s="148" t="s">
        <v>359</v>
      </c>
      <c r="D93" s="148"/>
    </row>
    <row r="94" spans="1:4" x14ac:dyDescent="0.3">
      <c r="A94" s="147">
        <v>2</v>
      </c>
      <c r="B94" s="315" t="s">
        <v>214</v>
      </c>
      <c r="C94" s="316"/>
      <c r="D94" s="316"/>
    </row>
    <row r="95" spans="1:4" ht="16.2" x14ac:dyDescent="0.3">
      <c r="A95" s="148" t="s">
        <v>8</v>
      </c>
      <c r="B95" s="149" t="s">
        <v>360</v>
      </c>
      <c r="C95" s="150" t="s">
        <v>359</v>
      </c>
      <c r="D95" s="150"/>
    </row>
    <row r="96" spans="1:4" ht="16.2" x14ac:dyDescent="0.3">
      <c r="A96" s="148" t="s">
        <v>89</v>
      </c>
      <c r="B96" s="153" t="s">
        <v>361</v>
      </c>
      <c r="C96" s="148" t="s">
        <v>359</v>
      </c>
      <c r="D96" s="148"/>
    </row>
    <row r="97" spans="1:4" ht="16.2" x14ac:dyDescent="0.3">
      <c r="A97" s="148" t="s">
        <v>90</v>
      </c>
      <c r="B97" s="153" t="s">
        <v>362</v>
      </c>
      <c r="C97" s="148" t="s">
        <v>359</v>
      </c>
      <c r="D97" s="148"/>
    </row>
    <row r="98" spans="1:4" ht="16.2" x14ac:dyDescent="0.3">
      <c r="A98" s="148" t="s">
        <v>91</v>
      </c>
      <c r="B98" s="160" t="s">
        <v>363</v>
      </c>
      <c r="C98" s="161" t="s">
        <v>364</v>
      </c>
      <c r="D98" s="148"/>
    </row>
    <row r="99" spans="1:4" x14ac:dyDescent="0.3">
      <c r="A99" s="148" t="s">
        <v>92</v>
      </c>
      <c r="B99" s="160" t="s">
        <v>68</v>
      </c>
      <c r="C99" s="161" t="str">
        <f>+C98</f>
        <v>m3</v>
      </c>
      <c r="D99" s="148"/>
    </row>
    <row r="100" spans="1:4" x14ac:dyDescent="0.3">
      <c r="A100" s="148" t="s">
        <v>93</v>
      </c>
      <c r="B100" s="160" t="s">
        <v>69</v>
      </c>
      <c r="C100" s="161" t="str">
        <f>+C102</f>
        <v>m3</v>
      </c>
      <c r="D100" s="148"/>
    </row>
    <row r="101" spans="1:4" ht="16.2" x14ac:dyDescent="0.3">
      <c r="A101" s="148" t="s">
        <v>94</v>
      </c>
      <c r="B101" s="153" t="s">
        <v>70</v>
      </c>
      <c r="C101" s="148" t="s">
        <v>365</v>
      </c>
      <c r="D101" s="148"/>
    </row>
    <row r="102" spans="1:4" ht="27.6" x14ac:dyDescent="0.3">
      <c r="A102" s="148" t="s">
        <v>95</v>
      </c>
      <c r="B102" s="153" t="s">
        <v>116</v>
      </c>
      <c r="C102" s="148" t="s">
        <v>359</v>
      </c>
      <c r="D102" s="148"/>
    </row>
    <row r="103" spans="1:4" ht="16.2" x14ac:dyDescent="0.3">
      <c r="A103" s="148" t="s">
        <v>96</v>
      </c>
      <c r="B103" s="153" t="s">
        <v>71</v>
      </c>
      <c r="C103" s="148" t="s">
        <v>365</v>
      </c>
      <c r="D103" s="148"/>
    </row>
    <row r="104" spans="1:4" x14ac:dyDescent="0.3">
      <c r="A104" s="147">
        <v>3</v>
      </c>
      <c r="B104" s="315" t="s">
        <v>148</v>
      </c>
      <c r="C104" s="316"/>
      <c r="D104" s="316"/>
    </row>
    <row r="105" spans="1:4" ht="16.2" x14ac:dyDescent="0.3">
      <c r="A105" s="148" t="s">
        <v>12</v>
      </c>
      <c r="B105" s="153" t="s">
        <v>72</v>
      </c>
      <c r="C105" s="148" t="s">
        <v>359</v>
      </c>
      <c r="D105" s="148"/>
    </row>
    <row r="106" spans="1:4" ht="16.2" x14ac:dyDescent="0.3">
      <c r="A106" s="148" t="s">
        <v>104</v>
      </c>
      <c r="B106" s="153" t="s">
        <v>73</v>
      </c>
      <c r="C106" s="148" t="s">
        <v>365</v>
      </c>
      <c r="D106" s="148"/>
    </row>
    <row r="107" spans="1:4" ht="16.2" x14ac:dyDescent="0.3">
      <c r="A107" s="148" t="s">
        <v>13</v>
      </c>
      <c r="B107" s="153" t="s">
        <v>366</v>
      </c>
      <c r="C107" s="148" t="s">
        <v>359</v>
      </c>
      <c r="D107" s="148"/>
    </row>
    <row r="108" spans="1:4" x14ac:dyDescent="0.3">
      <c r="A108" s="147">
        <v>4</v>
      </c>
      <c r="B108" s="315" t="s">
        <v>163</v>
      </c>
      <c r="C108" s="316"/>
      <c r="D108" s="316"/>
    </row>
    <row r="109" spans="1:4" ht="16.2" x14ac:dyDescent="0.3">
      <c r="A109" s="148" t="s">
        <v>20</v>
      </c>
      <c r="B109" s="153" t="s">
        <v>74</v>
      </c>
      <c r="C109" s="148" t="s">
        <v>365</v>
      </c>
      <c r="D109" s="148"/>
    </row>
    <row r="110" spans="1:4" ht="16.2" x14ac:dyDescent="0.3">
      <c r="A110" s="148" t="s">
        <v>21</v>
      </c>
      <c r="B110" s="153" t="s">
        <v>75</v>
      </c>
      <c r="C110" s="148" t="s">
        <v>365</v>
      </c>
      <c r="D110" s="148"/>
    </row>
    <row r="111" spans="1:4" x14ac:dyDescent="0.3">
      <c r="A111" s="147">
        <v>5</v>
      </c>
      <c r="B111" s="315" t="s">
        <v>321</v>
      </c>
      <c r="C111" s="316"/>
      <c r="D111" s="316"/>
    </row>
    <row r="112" spans="1:4" x14ac:dyDescent="0.3">
      <c r="A112" s="148" t="s">
        <v>30</v>
      </c>
      <c r="B112" s="153" t="s">
        <v>195</v>
      </c>
      <c r="C112" s="148" t="s">
        <v>76</v>
      </c>
      <c r="D112" s="148"/>
    </row>
    <row r="113" spans="1:4" ht="16.2" x14ac:dyDescent="0.3">
      <c r="A113" s="148" t="s">
        <v>31</v>
      </c>
      <c r="B113" s="153" t="s">
        <v>77</v>
      </c>
      <c r="C113" s="148" t="s">
        <v>365</v>
      </c>
      <c r="D113" s="148"/>
    </row>
    <row r="114" spans="1:4" ht="27.6" x14ac:dyDescent="0.3">
      <c r="A114" s="148" t="s">
        <v>49</v>
      </c>
      <c r="B114" s="153" t="s">
        <v>78</v>
      </c>
      <c r="C114" s="148" t="s">
        <v>365</v>
      </c>
      <c r="D114" s="148"/>
    </row>
    <row r="115" spans="1:4" x14ac:dyDescent="0.3">
      <c r="A115" s="147">
        <v>6</v>
      </c>
      <c r="B115" s="315" t="s">
        <v>322</v>
      </c>
      <c r="C115" s="316"/>
      <c r="D115" s="316"/>
    </row>
    <row r="116" spans="1:4" ht="27.6" x14ac:dyDescent="0.3">
      <c r="A116" s="148" t="s">
        <v>61</v>
      </c>
      <c r="B116" s="153" t="s">
        <v>79</v>
      </c>
      <c r="C116" s="148" t="s">
        <v>32</v>
      </c>
      <c r="D116" s="148"/>
    </row>
    <row r="117" spans="1:4" ht="27.6" x14ac:dyDescent="0.3">
      <c r="A117" s="148" t="s">
        <v>62</v>
      </c>
      <c r="B117" s="153" t="s">
        <v>80</v>
      </c>
      <c r="C117" s="148" t="s">
        <v>7</v>
      </c>
      <c r="D117" s="148"/>
    </row>
    <row r="118" spans="1:4" x14ac:dyDescent="0.3">
      <c r="A118" s="148" t="s">
        <v>105</v>
      </c>
      <c r="B118" s="153" t="s">
        <v>81</v>
      </c>
      <c r="C118" s="148" t="s">
        <v>32</v>
      </c>
      <c r="D118" s="148"/>
    </row>
    <row r="119" spans="1:4" x14ac:dyDescent="0.3">
      <c r="A119" s="147">
        <v>7</v>
      </c>
      <c r="B119" s="315" t="s">
        <v>323</v>
      </c>
      <c r="C119" s="316"/>
      <c r="D119" s="316"/>
    </row>
    <row r="120" spans="1:4" ht="16.2" x14ac:dyDescent="0.3">
      <c r="A120" s="148" t="s">
        <v>63</v>
      </c>
      <c r="B120" s="153" t="s">
        <v>82</v>
      </c>
      <c r="C120" s="148" t="s">
        <v>365</v>
      </c>
      <c r="D120" s="148"/>
    </row>
    <row r="121" spans="1:4" ht="16.2" x14ac:dyDescent="0.3">
      <c r="A121" s="148" t="s">
        <v>64</v>
      </c>
      <c r="B121" s="153" t="s">
        <v>83</v>
      </c>
      <c r="C121" s="148" t="s">
        <v>365</v>
      </c>
      <c r="D121" s="148"/>
    </row>
    <row r="122" spans="1:4" ht="16.2" x14ac:dyDescent="0.3">
      <c r="A122" s="148" t="s">
        <v>106</v>
      </c>
      <c r="B122" s="153" t="s">
        <v>84</v>
      </c>
      <c r="C122" s="148" t="s">
        <v>367</v>
      </c>
      <c r="D122" s="148"/>
    </row>
    <row r="123" spans="1:4" x14ac:dyDescent="0.3">
      <c r="A123" s="147">
        <v>8</v>
      </c>
      <c r="B123" s="315" t="s">
        <v>324</v>
      </c>
      <c r="C123" s="316"/>
      <c r="D123" s="316"/>
    </row>
    <row r="124" spans="1:4" ht="27.6" x14ac:dyDescent="0.3">
      <c r="A124" s="148" t="s">
        <v>107</v>
      </c>
      <c r="B124" s="153" t="s">
        <v>194</v>
      </c>
      <c r="C124" s="148" t="s">
        <v>76</v>
      </c>
      <c r="D124" s="148"/>
    </row>
    <row r="125" spans="1:4" x14ac:dyDescent="0.3">
      <c r="A125" s="148" t="s">
        <v>108</v>
      </c>
      <c r="B125" s="153" t="s">
        <v>85</v>
      </c>
      <c r="C125" s="148" t="s">
        <v>32</v>
      </c>
      <c r="D125" s="148"/>
    </row>
    <row r="126" spans="1:4" ht="27.6" x14ac:dyDescent="0.3">
      <c r="A126" s="148" t="s">
        <v>109</v>
      </c>
      <c r="B126" s="153" t="s">
        <v>115</v>
      </c>
      <c r="C126" s="148" t="s">
        <v>7</v>
      </c>
      <c r="D126" s="148"/>
    </row>
    <row r="127" spans="1:4" x14ac:dyDescent="0.3">
      <c r="A127" s="148" t="s">
        <v>110</v>
      </c>
      <c r="B127" s="153" t="s">
        <v>206</v>
      </c>
      <c r="C127" s="148" t="s">
        <v>7</v>
      </c>
      <c r="D127" s="148"/>
    </row>
    <row r="129" spans="1:4" x14ac:dyDescent="0.3">
      <c r="A129" s="309" t="s">
        <v>394</v>
      </c>
      <c r="B129" s="310"/>
      <c r="C129" s="310"/>
      <c r="D129" s="310"/>
    </row>
    <row r="130" spans="1:4" ht="83.4" x14ac:dyDescent="0.3">
      <c r="A130" s="14" t="s">
        <v>179</v>
      </c>
      <c r="B130" s="18" t="s">
        <v>390</v>
      </c>
      <c r="C130" s="14" t="s">
        <v>180</v>
      </c>
      <c r="D130" s="17"/>
    </row>
  </sheetData>
  <mergeCells count="34">
    <mergeCell ref="B13:D13"/>
    <mergeCell ref="B20:D20"/>
    <mergeCell ref="B26:D26"/>
    <mergeCell ref="A1:D1"/>
    <mergeCell ref="A5:D5"/>
    <mergeCell ref="B7:D7"/>
    <mergeCell ref="B45:D45"/>
    <mergeCell ref="B50:D50"/>
    <mergeCell ref="B55:D55"/>
    <mergeCell ref="B35:D35"/>
    <mergeCell ref="B38:D38"/>
    <mergeCell ref="B42:D42"/>
    <mergeCell ref="B83:D83"/>
    <mergeCell ref="B58:D58"/>
    <mergeCell ref="A61:D61"/>
    <mergeCell ref="B63:D63"/>
    <mergeCell ref="B67:D67"/>
    <mergeCell ref="B68:D68"/>
    <mergeCell ref="B75:D75"/>
    <mergeCell ref="B78:D78"/>
    <mergeCell ref="B80:D80"/>
    <mergeCell ref="B81:D81"/>
    <mergeCell ref="A84:A85"/>
    <mergeCell ref="B86:D86"/>
    <mergeCell ref="A89:D89"/>
    <mergeCell ref="B90:D90"/>
    <mergeCell ref="B94:D94"/>
    <mergeCell ref="A129:D129"/>
    <mergeCell ref="B104:D104"/>
    <mergeCell ref="B108:D108"/>
    <mergeCell ref="B111:D111"/>
    <mergeCell ref="B115:D115"/>
    <mergeCell ref="B119:D119"/>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4e4f4177-7bba-41be-9eb3-5b078b72e933">
      <Terms xmlns="http://schemas.microsoft.com/office/infopath/2007/PartnerControls"/>
    </lcf76f155ced4ddcb4097134ff3c332f>
    <TaxCatchAll xmlns="9c62a22c-cb76-48dc-acff-7f03cd5e6885" xsi:nil="true"/>
    <_dlc_DocId xmlns="9c62a22c-cb76-48dc-acff-7f03cd5e6885">XU7H42U2DFTR-593911220-73263</_dlc_DocId>
    <_dlc_DocIdUrl xmlns="9c62a22c-cb76-48dc-acff-7f03cd5e6885">
      <Url>https://nohungerforum.sharepoint.com/mi/mr/_layouts/15/DocIdRedir.aspx?ID=XU7H42U2DFTR-593911220-73263</Url>
      <Description>XU7H42U2DFTR-593911220-73263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9243EB653F20B4D9E9EFF2734D1F475" ma:contentTypeVersion="61" ma:contentTypeDescription="Create a new document." ma:contentTypeScope="" ma:versionID="f805016d891fe18aced4fa42cf399ded">
  <xsd:schema xmlns:xsd="http://www.w3.org/2001/XMLSchema" xmlns:xs="http://www.w3.org/2001/XMLSchema" xmlns:p="http://schemas.microsoft.com/office/2006/metadata/properties" xmlns:ns2="9c62a22c-cb76-48dc-acff-7f03cd5e6885" xmlns:ns3="http://schemas.microsoft.com/sharepoint/v4" xmlns:ns4="4e4f4177-7bba-41be-9eb3-5b078b72e933" targetNamespace="http://schemas.microsoft.com/office/2006/metadata/properties" ma:root="true" ma:fieldsID="a599d970c8da697740b39dde98b60615" ns2:_="" ns3:_="" ns4:_="">
    <xsd:import namespace="9c62a22c-cb76-48dc-acff-7f03cd5e6885"/>
    <xsd:import namespace="http://schemas.microsoft.com/sharepoint/v4"/>
    <xsd:import namespace="4e4f4177-7bba-41be-9eb3-5b078b72e933"/>
    <xsd:element name="properties">
      <xsd:complexType>
        <xsd:sequence>
          <xsd:element name="documentManagement">
            <xsd:complexType>
              <xsd:all>
                <xsd:element ref="ns2:SharedWithUsers" minOccurs="0"/>
                <xsd:element ref="ns2:SharedWithDetails" minOccurs="0"/>
                <xsd:element ref="ns3:IconOverlay" minOccurs="0"/>
                <xsd:element ref="ns4:MediaServiceMetadata" minOccurs="0"/>
                <xsd:element ref="ns4:MediaServiceFastMetadata" minOccurs="0"/>
                <xsd:element ref="ns4:MediaServiceDateTaken" minOccurs="0"/>
                <xsd:element ref="ns4:MediaServiceAutoTags" minOccurs="0"/>
                <xsd:element ref="ns2:_dlc_DocId" minOccurs="0"/>
                <xsd:element ref="ns2:_dlc_DocIdUrl" minOccurs="0"/>
                <xsd:element ref="ns2:_dlc_DocIdPersistId"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2a22c-cb76-48dc-acff-7f03cd5e68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468f7968-a11a-4147-8338-ffcbe5f12f99}" ma:internalName="TaxCatchAll" ma:showField="CatchAllData" ma:web="9c62a22c-cb76-48dc-acff-7f03cd5e68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4f4177-7bba-41be-9eb3-5b078b72e93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0b6f437-5d00-4a89-8643-b8431a0f35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B246F0-88EE-4CD7-AB03-FC5152CE504D}">
  <ds:schemaRefs>
    <ds:schemaRef ds:uri="http://schemas.microsoft.com/sharepoint/events"/>
  </ds:schemaRefs>
</ds:datastoreItem>
</file>

<file path=customXml/itemProps2.xml><?xml version="1.0" encoding="utf-8"?>
<ds:datastoreItem xmlns:ds="http://schemas.openxmlformats.org/officeDocument/2006/customXml" ds:itemID="{B647DC5C-E1FF-43E1-923F-3CE5360ED86E}">
  <ds:schemaRefs>
    <ds:schemaRef ds:uri="http://schemas.microsoft.com/sharepoint/v3/contenttype/forms"/>
  </ds:schemaRefs>
</ds:datastoreItem>
</file>

<file path=customXml/itemProps3.xml><?xml version="1.0" encoding="utf-8"?>
<ds:datastoreItem xmlns:ds="http://schemas.openxmlformats.org/officeDocument/2006/customXml" ds:itemID="{674CA4D0-7765-4D60-A9C9-CEA917B780EB}">
  <ds:schemaRefs>
    <ds:schemaRef ds:uri="http://schemas.microsoft.com/sharepoint/v4"/>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4e4f4177-7bba-41be-9eb3-5b078b72e933"/>
    <ds:schemaRef ds:uri="9c62a22c-cb76-48dc-acff-7f03cd5e6885"/>
  </ds:schemaRefs>
</ds:datastoreItem>
</file>

<file path=customXml/itemProps4.xml><?xml version="1.0" encoding="utf-8"?>
<ds:datastoreItem xmlns:ds="http://schemas.openxmlformats.org/officeDocument/2006/customXml" ds:itemID="{A22C8E3E-E3F3-4C3A-A93F-79B760127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2a22c-cb76-48dc-acff-7f03cd5e6885"/>
    <ds:schemaRef ds:uri="http://schemas.microsoft.com/sharepoint/v4"/>
    <ds:schemaRef ds:uri="4e4f4177-7bba-41be-9eb3-5b078b72e9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RECAP</vt:lpstr>
      <vt:lpstr>DQEKOUMBI DIOUFI</vt:lpstr>
      <vt:lpstr>DQEYENGUI LEKSAR</vt:lpstr>
      <vt:lpstr>DQEEl BARDE</vt:lpstr>
      <vt:lpstr>BPUKOUMBI DIOUFI </vt:lpstr>
      <vt:lpstr>BPUYENGUI LEKSAR </vt:lpstr>
      <vt:lpstr>BPUEl BARDE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HT PLUS</dc:creator>
  <cp:keywords/>
  <dc:description/>
  <cp:lastModifiedBy>adama diallo</cp:lastModifiedBy>
  <cp:revision/>
  <dcterms:created xsi:type="dcterms:W3CDTF">2024-10-29T15:24:34Z</dcterms:created>
  <dcterms:modified xsi:type="dcterms:W3CDTF">2026-05-25T15:38:01Z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0x01010029243EB653F20B4D9E9EFF2734D1F475</vt:lpwstr>
  </property>
  <property fmtid="{D5CDD505-2E9C-101B-9397-08002B2CF9AE}" pid="3" name="_dlc_DocIdItemGuid">
    <vt:lpwstr>f36b9974-94c8-4505-9ae8-d6e6246ba50e</vt:lpwstr>
  </property>
  <property fmtid="{D5CDD505-2E9C-101B-9397-08002B2CF9AE}" pid="4" name="MediaServiceImageTags">
    <vt:lpwstr/>
  </property>
</Properties>
</file>