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D:\consultations\Ecodev\DAO travaux ecoles, postes de sante et multiservices\DQE et BPU VF\"/>
    </mc:Choice>
  </mc:AlternateContent>
  <xr:revisionPtr revIDLastSave="0" documentId="13_ncr:1_{F377CDD0-3B73-4BBD-8C86-341BA17C8DE1}" xr6:coauthVersionLast="47" xr6:coauthVersionMax="47" xr10:uidLastSave="{00000000-0000-0000-0000-000000000000}"/>
  <bookViews>
    <workbookView xWindow="28680" yWindow="-120" windowWidth="29040" windowHeight="15720" activeTab="6" xr2:uid="{00000000-000D-0000-FFFF-FFFF00000000}"/>
  </bookViews>
  <sheets>
    <sheet name="RECAP" sheetId="31" r:id="rId1"/>
    <sheet name="DQE M'bheiratt" sheetId="33" r:id="rId2"/>
    <sheet name="DQELEKLEIWAT 2" sheetId="26" r:id="rId3"/>
    <sheet name="DQEAKTOUR BOITY" sheetId="28" r:id="rId4"/>
    <sheet name="BPU M'bheiratt " sheetId="34" r:id="rId5"/>
    <sheet name="BPULEKLEIWAT 2 " sheetId="35" r:id="rId6"/>
    <sheet name="BPUAKTOUR BOITY " sheetId="36"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35" l="1"/>
  <c r="C72" i="35"/>
  <c r="C72" i="34"/>
  <c r="C71" i="34"/>
  <c r="D81" i="26"/>
  <c r="C8" i="31" l="1"/>
  <c r="C7" i="31"/>
  <c r="F121" i="33" l="1"/>
  <c r="D95" i="33"/>
  <c r="D94" i="33"/>
  <c r="D91" i="33"/>
  <c r="D86" i="33"/>
  <c r="D84" i="33"/>
  <c r="C83" i="33"/>
  <c r="D82" i="33"/>
  <c r="C82" i="33"/>
  <c r="D79" i="33"/>
  <c r="D78" i="33"/>
  <c r="D75" i="33"/>
  <c r="D62" i="33"/>
  <c r="D57" i="33" s="1"/>
  <c r="D58" i="33"/>
  <c r="D47" i="33"/>
  <c r="D42" i="33"/>
  <c r="D59" i="33" s="1"/>
  <c r="D41" i="33"/>
  <c r="D37" i="33"/>
  <c r="D32" i="33"/>
  <c r="D31" i="33"/>
  <c r="D30" i="33"/>
  <c r="D29" i="33"/>
  <c r="D28" i="33"/>
  <c r="D27" i="33"/>
  <c r="D24" i="33"/>
  <c r="D23" i="33"/>
  <c r="D22" i="33"/>
  <c r="D21" i="33"/>
  <c r="D20" i="33"/>
  <c r="D18" i="33"/>
  <c r="D17" i="33"/>
  <c r="D16" i="33"/>
  <c r="D15" i="33"/>
  <c r="D14" i="33"/>
  <c r="D13" i="33"/>
  <c r="D10" i="33"/>
  <c r="D8" i="33"/>
  <c r="D7" i="33"/>
  <c r="D6" i="33"/>
  <c r="D56" i="33" l="1"/>
  <c r="D9" i="33"/>
  <c r="F67" i="28"/>
  <c r="D38" i="28"/>
  <c r="D37" i="28"/>
  <c r="D36" i="28"/>
  <c r="D33" i="28"/>
  <c r="D56" i="28" s="1"/>
  <c r="D32" i="28"/>
  <c r="D31" i="28"/>
  <c r="D55" i="28" s="1"/>
  <c r="D28" i="28"/>
  <c r="D25" i="28"/>
  <c r="D24" i="28"/>
  <c r="D23" i="28"/>
  <c r="D22" i="28"/>
  <c r="D21" i="28"/>
  <c r="D18" i="28"/>
  <c r="D17" i="28"/>
  <c r="D16" i="28"/>
  <c r="D15" i="28"/>
  <c r="D14" i="28"/>
  <c r="D13" i="28"/>
  <c r="D12" i="28"/>
  <c r="D9" i="28"/>
  <c r="D8" i="28"/>
  <c r="D7" i="28"/>
  <c r="D54" i="28" l="1"/>
  <c r="D19" i="26" l="1"/>
  <c r="D18" i="26"/>
  <c r="D17" i="26"/>
  <c r="D16" i="26"/>
  <c r="D15" i="26"/>
  <c r="D14" i="26"/>
  <c r="D11" i="26"/>
  <c r="D9" i="26"/>
  <c r="D8" i="26"/>
  <c r="D7" i="26"/>
  <c r="F127" i="26"/>
  <c r="D101" i="26"/>
  <c r="D100" i="26"/>
  <c r="D97" i="26"/>
  <c r="D92" i="26"/>
  <c r="D90" i="26"/>
  <c r="C89" i="26"/>
  <c r="D88" i="26"/>
  <c r="C88" i="26"/>
  <c r="D85" i="26"/>
  <c r="D84" i="26"/>
  <c r="D63" i="26"/>
  <c r="D59" i="26"/>
  <c r="D58" i="26"/>
  <c r="D48" i="26"/>
  <c r="D43" i="26"/>
  <c r="D60" i="26" s="1"/>
  <c r="D42" i="26"/>
  <c r="D38" i="26"/>
  <c r="D33" i="26"/>
  <c r="D32" i="26"/>
  <c r="D31" i="26"/>
  <c r="D30" i="26"/>
  <c r="D29" i="26"/>
  <c r="D28" i="26"/>
  <c r="D25" i="26"/>
  <c r="D24" i="26"/>
  <c r="D23" i="26"/>
  <c r="D22" i="26"/>
  <c r="D21" i="26"/>
  <c r="D57" i="26" l="1"/>
  <c r="D10" i="26"/>
</calcChain>
</file>

<file path=xl/sharedStrings.xml><?xml version="1.0" encoding="utf-8"?>
<sst xmlns="http://schemas.openxmlformats.org/spreadsheetml/2006/main" count="1389" uniqueCount="356">
  <si>
    <t>N°</t>
  </si>
  <si>
    <t>DESIGNATION</t>
  </si>
  <si>
    <t>Unité</t>
  </si>
  <si>
    <t>Quantité</t>
  </si>
  <si>
    <t>P. Unitaire</t>
  </si>
  <si>
    <t>P. TOTAL</t>
  </si>
  <si>
    <t>1.1</t>
  </si>
  <si>
    <t>ff</t>
  </si>
  <si>
    <t>2.1</t>
  </si>
  <si>
    <t>m²</t>
  </si>
  <si>
    <t>m3</t>
  </si>
  <si>
    <t>Sous total Terrassement</t>
  </si>
  <si>
    <t>3.1</t>
  </si>
  <si>
    <t>3.3</t>
  </si>
  <si>
    <t>4.1</t>
  </si>
  <si>
    <t>4.2</t>
  </si>
  <si>
    <t>m2</t>
  </si>
  <si>
    <t>5.1</t>
  </si>
  <si>
    <t>5.2</t>
  </si>
  <si>
    <t>U</t>
  </si>
  <si>
    <t>Relève d'etenchéité en monocouche avec équere de renfort</t>
  </si>
  <si>
    <t>TERRASSEMENT</t>
  </si>
  <si>
    <t>5.3</t>
  </si>
  <si>
    <t>6.1</t>
  </si>
  <si>
    <t>6.2</t>
  </si>
  <si>
    <t>7.1</t>
  </si>
  <si>
    <t>7.2</t>
  </si>
  <si>
    <t xml:space="preserve">Fouilles en excavation pour fosse </t>
  </si>
  <si>
    <t>Fouilles en rigoles pour fondations linéaires</t>
  </si>
  <si>
    <t>Remblai des fouilles</t>
  </si>
  <si>
    <t xml:space="preserve">Béton armé pour dallage extérieur cabine (ép 10cm) </t>
  </si>
  <si>
    <t xml:space="preserve">Chape de finition pour la forme de pente interieur cabine </t>
  </si>
  <si>
    <t xml:space="preserve">Maçonnerie en agglos pleins de 15x20x40 </t>
  </si>
  <si>
    <t xml:space="preserve">Enduit étanche (hydrofuge) au mortier de ciment intérieur (fosse) </t>
  </si>
  <si>
    <t xml:space="preserve">Béton armé pour chainage, poteaux, et couronnement dosé à 350kg/m3 </t>
  </si>
  <si>
    <t>Maçonnerie en agglos creux de 15X20X40cm</t>
  </si>
  <si>
    <t>Enduit lisse intérieur</t>
  </si>
  <si>
    <t>Enduit extérieur</t>
  </si>
  <si>
    <t>ml</t>
  </si>
  <si>
    <t>Feutre bitumineux</t>
  </si>
  <si>
    <t>Fourniture et Pose Tôle en bac aluminium de 45/10ème y compris crochets</t>
  </si>
  <si>
    <t>Portes métalliques en tôle pleine 15/10, avec crochet intérieur et cadenas à l’extérieur 70x200</t>
  </si>
  <si>
    <t>Barre métallique pour faciliter le deplacement des PMR y compris couche antirouille</t>
  </si>
  <si>
    <t>Plaque d'indication filles et garcons</t>
  </si>
  <si>
    <t xml:space="preserve">Peinture à l'huile sur menuiserie métallique </t>
  </si>
  <si>
    <t>Peinture à l'huile sur murs intérieurs</t>
  </si>
  <si>
    <t>Peinture à la tyrolienne sur mur extérieur</t>
  </si>
  <si>
    <t>Fourniture et Pose WC turque y compris toute sujétion</t>
  </si>
  <si>
    <t>1.2</t>
  </si>
  <si>
    <t>1.3</t>
  </si>
  <si>
    <t>2.2</t>
  </si>
  <si>
    <t>2.3</t>
  </si>
  <si>
    <t>2.4</t>
  </si>
  <si>
    <t>2.5</t>
  </si>
  <si>
    <t>2.6</t>
  </si>
  <si>
    <t>2.7</t>
  </si>
  <si>
    <t>2.8</t>
  </si>
  <si>
    <t>2.9</t>
  </si>
  <si>
    <t>Sous total 1</t>
  </si>
  <si>
    <t>Sous total 2</t>
  </si>
  <si>
    <t>Sous total 3</t>
  </si>
  <si>
    <t>Sous total 4</t>
  </si>
  <si>
    <t>Sous total 5</t>
  </si>
  <si>
    <t>Sous total 6</t>
  </si>
  <si>
    <t>Sous total 7</t>
  </si>
  <si>
    <t>3.2</t>
  </si>
  <si>
    <t>6.3</t>
  </si>
  <si>
    <t>7.3</t>
  </si>
  <si>
    <t>8.1</t>
  </si>
  <si>
    <t>8.2</t>
  </si>
  <si>
    <t>8.3</t>
  </si>
  <si>
    <t>8.7</t>
  </si>
  <si>
    <t xml:space="preserve">Fourniture et Pose de réservoir d'eau en Polyéthylene y compris support de pose et robinet </t>
  </si>
  <si>
    <t xml:space="preserve">Béton armé pour dalle de couverture fosse (ép 10 cm) y compris trappe de viste conformément au plan </t>
  </si>
  <si>
    <t>Fouilles en rigole pour murs soubassements périphériques</t>
  </si>
  <si>
    <t>Remblais autour des ouvrages enterrés</t>
  </si>
  <si>
    <t>Remblai sous dallages</t>
  </si>
  <si>
    <t>ELEVATION</t>
  </si>
  <si>
    <t>Poteaux</t>
  </si>
  <si>
    <t xml:space="preserve">Forme de pente </t>
  </si>
  <si>
    <t>MACONNERIE</t>
  </si>
  <si>
    <t>ENDUITS</t>
  </si>
  <si>
    <t>Enduits sous plafond</t>
  </si>
  <si>
    <t>MENUISERIE</t>
  </si>
  <si>
    <t xml:space="preserve">PEINTURE </t>
  </si>
  <si>
    <t>Badigeonnage à la chaux</t>
  </si>
  <si>
    <t>10.1</t>
  </si>
  <si>
    <t>FF</t>
  </si>
  <si>
    <t xml:space="preserve">Prise en compte des mesure environnemental et social conformément aux annexes du PGES y/c réalisation des sensibilisations hedbomadaire sur le code de conduite de chantiers, sur les mesures HSE et sur les MST/ VBG </t>
  </si>
  <si>
    <t>Plancher en corps creux de 16+4</t>
  </si>
  <si>
    <t>F et P de tuyau PVC de 110 pour ventilation y compris Té de même diamètre et morceau de tamis anti-insectes</t>
  </si>
  <si>
    <t>Fourniture et Pose Tube carré 50 lourd y compris peinture antirouille</t>
  </si>
  <si>
    <t>Mobilisation, Installation de chantier et repli y compris la mise en place d'un bureau de chantier (panneau de chantier et de visibilité en fin de chantier)</t>
  </si>
  <si>
    <t xml:space="preserve">Fourniture et installation d'un dispositif de lavage main </t>
  </si>
  <si>
    <t>Fouille en puits</t>
  </si>
  <si>
    <t>Remblais sous dallage</t>
  </si>
  <si>
    <t>FONDATIONS</t>
  </si>
  <si>
    <t>Béton de propreté</t>
  </si>
  <si>
    <t>BA pour longrines</t>
  </si>
  <si>
    <t>BA pour amorce poteaux</t>
  </si>
  <si>
    <t>BA pour poteaux</t>
  </si>
  <si>
    <t>BA pour poutres</t>
  </si>
  <si>
    <t>I</t>
  </si>
  <si>
    <t>I.1</t>
  </si>
  <si>
    <t>I.2</t>
  </si>
  <si>
    <t>II</t>
  </si>
  <si>
    <t>II.2</t>
  </si>
  <si>
    <t>Fouilles en puits des semelles isolées (80 x 80 cm)</t>
  </si>
  <si>
    <t>Fouilles en puits des semelles isolées (90 x 90 cm)</t>
  </si>
  <si>
    <t>II.3</t>
  </si>
  <si>
    <t>II.4</t>
  </si>
  <si>
    <t>II.5</t>
  </si>
  <si>
    <t>III</t>
  </si>
  <si>
    <t>III.1.1</t>
  </si>
  <si>
    <t>Béton de propreté Semmeles isolées (80 x 80 x 30 cm)</t>
  </si>
  <si>
    <t>III.1.2</t>
  </si>
  <si>
    <t>Béton de propreté Semmeles isolées (90 x 90 x 30 cm)</t>
  </si>
  <si>
    <t>III.1.3</t>
  </si>
  <si>
    <t>Béton de propreté Sous agglos de soubassement</t>
  </si>
  <si>
    <t>III.2.1</t>
  </si>
  <si>
    <t xml:space="preserve">BA pour longrines </t>
  </si>
  <si>
    <t>III.2.2</t>
  </si>
  <si>
    <t>BA pour poteaux en soubassement</t>
  </si>
  <si>
    <t>III.2.3</t>
  </si>
  <si>
    <t>BA pour dallage bas</t>
  </si>
  <si>
    <t>III.2</t>
  </si>
  <si>
    <t>Agglo plein de 15*20*40</t>
  </si>
  <si>
    <t>chape en béton</t>
  </si>
  <si>
    <t xml:space="preserve">Marche d'acces </t>
  </si>
  <si>
    <t>IV.1.1</t>
  </si>
  <si>
    <t>BA  pour Semmeles isolées (80 x 80 x 30 cm)</t>
  </si>
  <si>
    <t>IV.1.2</t>
  </si>
  <si>
    <t>BA  pour Semmeles isolées (90 x 90 x 30 cm)</t>
  </si>
  <si>
    <t>Sous total fondations</t>
  </si>
  <si>
    <t>IV</t>
  </si>
  <si>
    <t>IV.1.3</t>
  </si>
  <si>
    <t>IV.1.4</t>
  </si>
  <si>
    <t>linteaux/chainage de couronnement</t>
  </si>
  <si>
    <t>IV.1.5</t>
  </si>
  <si>
    <t>Poutre</t>
  </si>
  <si>
    <t>IV.1.6</t>
  </si>
  <si>
    <t xml:space="preserve">Chainage Haut </t>
  </si>
  <si>
    <t>IV.1.7</t>
  </si>
  <si>
    <t>IV.1.8</t>
  </si>
  <si>
    <t>Auvent pour porte et fenetre</t>
  </si>
  <si>
    <t>IV.2</t>
  </si>
  <si>
    <t>Planchers</t>
  </si>
  <si>
    <t>IV.2.1</t>
  </si>
  <si>
    <t>Sous total élevations</t>
  </si>
  <si>
    <t>V</t>
  </si>
  <si>
    <t>V.1</t>
  </si>
  <si>
    <t>Agglo creux de 15*20*40</t>
  </si>
  <si>
    <t>V.2</t>
  </si>
  <si>
    <t>Gargouille  en béton</t>
  </si>
  <si>
    <t>Sous total  Maçonnerie</t>
  </si>
  <si>
    <t>VI</t>
  </si>
  <si>
    <t>VI.1</t>
  </si>
  <si>
    <t>Enduits lisse sur les murs interieurs</t>
  </si>
  <si>
    <t>VI.2</t>
  </si>
  <si>
    <t>Enduits lisse sur les murs exterieurs</t>
  </si>
  <si>
    <t>VI.3</t>
  </si>
  <si>
    <t>Sous total  Enduits</t>
  </si>
  <si>
    <t>VII</t>
  </si>
  <si>
    <t>VII.1</t>
  </si>
  <si>
    <t>Etenchéité monocouche autoprotégée</t>
  </si>
  <si>
    <t>VII.2</t>
  </si>
  <si>
    <t>Sous total  ETANCHEÏTE</t>
  </si>
  <si>
    <t>VIII</t>
  </si>
  <si>
    <t>VIII.2</t>
  </si>
  <si>
    <t>Fourniture et pose de porte pleine métallique de 1.20x 2.10 m y compris serrure, peinture et toutes sujétions de fixation.</t>
  </si>
  <si>
    <t>VIII.3</t>
  </si>
  <si>
    <t>Fourniture et pose de porte pleine métallique de 0.80x 2.10 m y compris serrure, peinture et toutes sujétions de fixation.</t>
  </si>
  <si>
    <t>VIII.4</t>
  </si>
  <si>
    <t>Fourniture et pose de fenêtre métallique de 1x 0,4 m y compris, une grille de protection métallique et toutes sujétions de fixation.</t>
  </si>
  <si>
    <t>VIII.5</t>
  </si>
  <si>
    <t>Fourniture et pose de fenêtre métallique de 1x 1 m y compris, une grille de protection métallique et toutes sujétions de fixation.</t>
  </si>
  <si>
    <t>Sous total  MENUISERIE</t>
  </si>
  <si>
    <t>IX</t>
  </si>
  <si>
    <t>IX.1</t>
  </si>
  <si>
    <t>IX.2</t>
  </si>
  <si>
    <t>Peinture vinylique mate sur plafonds</t>
  </si>
  <si>
    <t>IX.3</t>
  </si>
  <si>
    <t>peinture Glycéro mate sur murs intérieurs</t>
  </si>
  <si>
    <t>IX.4</t>
  </si>
  <si>
    <t>peinture tyriolinne sur murs extérieurs</t>
  </si>
  <si>
    <t>Sous total  PEINTURE</t>
  </si>
  <si>
    <t>F et P carreaux sol gré cérame 30x30 ou 50x50</t>
  </si>
  <si>
    <t xml:space="preserve">F et P plinthe assortie 30x10 </t>
  </si>
  <si>
    <t>Ssous total carrelage</t>
  </si>
  <si>
    <t>REVETTEMENT - CARRELAGE</t>
  </si>
  <si>
    <t>COUVERTURE</t>
  </si>
  <si>
    <t>MENUISEIE METALLIQUE</t>
  </si>
  <si>
    <t>PEINTURE</t>
  </si>
  <si>
    <t>PLOMBERIE ET EQUIPEMENTS SANITAIRES</t>
  </si>
  <si>
    <t>MACONNERIE POUR:</t>
  </si>
  <si>
    <t>ETANCHEÏTE</t>
  </si>
  <si>
    <t>TOTAL EXTENSION POSTE DE SANTE</t>
  </si>
  <si>
    <t>II.1</t>
  </si>
  <si>
    <t>Sous total 8</t>
  </si>
  <si>
    <t>TOTAL CLOTURE GRILLAGE DE LA PLATEFORME MULTISERVICE</t>
  </si>
  <si>
    <r>
      <t>m</t>
    </r>
    <r>
      <rPr>
        <vertAlign val="superscript"/>
        <sz val="11"/>
        <color theme="1"/>
        <rFont val="Arial"/>
        <family val="2"/>
      </rPr>
      <t>3</t>
    </r>
  </si>
  <si>
    <r>
      <t>Béton de propreté dosé à 150 kg/m</t>
    </r>
    <r>
      <rPr>
        <vertAlign val="superscript"/>
        <sz val="11"/>
        <color theme="1"/>
        <rFont val="Arial"/>
        <family val="2"/>
      </rPr>
      <t xml:space="preserve">3 </t>
    </r>
  </si>
  <si>
    <r>
      <t>Béton armé pour semelle filante dosé à 350kg/m</t>
    </r>
    <r>
      <rPr>
        <vertAlign val="superscript"/>
        <sz val="11"/>
        <color theme="1"/>
        <rFont val="Arial"/>
        <family val="2"/>
      </rPr>
      <t xml:space="preserve">3 </t>
    </r>
  </si>
  <si>
    <r>
      <t>Béton armé pour poteaux fondation et longrine dosé à 350kg/m</t>
    </r>
    <r>
      <rPr>
        <vertAlign val="superscript"/>
        <sz val="11"/>
        <color theme="1"/>
        <rFont val="Arial"/>
        <family val="2"/>
      </rPr>
      <t xml:space="preserve">3 </t>
    </r>
  </si>
  <si>
    <r>
      <t>Béton armé pour la forme d’aire dosé à 350 kg/m</t>
    </r>
    <r>
      <rPr>
        <vertAlign val="superscript"/>
        <sz val="11"/>
        <rFont val="Arial"/>
        <family val="2"/>
      </rPr>
      <t xml:space="preserve">3 </t>
    </r>
    <r>
      <rPr>
        <sz val="11"/>
        <rFont val="Arial"/>
        <family val="2"/>
      </rPr>
      <t xml:space="preserve">(ép 10cm) </t>
    </r>
  </si>
  <si>
    <r>
      <t>m</t>
    </r>
    <r>
      <rPr>
        <vertAlign val="superscript"/>
        <sz val="11"/>
        <rFont val="Arial"/>
        <family val="2"/>
      </rPr>
      <t>3</t>
    </r>
  </si>
  <si>
    <r>
      <t>m</t>
    </r>
    <r>
      <rPr>
        <vertAlign val="superscript"/>
        <sz val="11"/>
        <color theme="1"/>
        <rFont val="Arial"/>
        <family val="2"/>
      </rPr>
      <t>2</t>
    </r>
  </si>
  <si>
    <r>
      <t>Gros béton pour rampe et marche d'accès dosé à 300 kg/m</t>
    </r>
    <r>
      <rPr>
        <vertAlign val="superscript"/>
        <sz val="11"/>
        <color theme="1"/>
        <rFont val="Arial"/>
        <family val="2"/>
      </rPr>
      <t>3</t>
    </r>
  </si>
  <si>
    <r>
      <t>m</t>
    </r>
    <r>
      <rPr>
        <vertAlign val="superscript"/>
        <sz val="11"/>
        <color theme="1"/>
        <rFont val="Arial"/>
        <family val="2"/>
      </rPr>
      <t>3</t>
    </r>
    <r>
      <rPr>
        <sz val="11"/>
        <color theme="1"/>
        <rFont val="Calibri"/>
        <family val="2"/>
        <scheme val="minor"/>
      </rPr>
      <t/>
    </r>
  </si>
  <si>
    <t>4- CLOTURE DU POSTE DE SANTE</t>
  </si>
  <si>
    <t>TOTAL CLOTURE EN GRILLAGE</t>
  </si>
  <si>
    <r>
      <t>F et P de cloture grillagée de</t>
    </r>
    <r>
      <rPr>
        <sz val="11"/>
        <color rgb="FFFF0000"/>
        <rFont val="Arial"/>
        <family val="2"/>
      </rPr>
      <t xml:space="preserve"> </t>
    </r>
    <r>
      <rPr>
        <sz val="11"/>
        <rFont val="Arial"/>
        <family val="2"/>
      </rPr>
      <t>120ml</t>
    </r>
    <r>
      <rPr>
        <sz val="11"/>
        <color theme="1"/>
        <rFont val="Arial"/>
        <family val="2"/>
      </rPr>
      <t xml:space="preserve">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r>
  </si>
  <si>
    <t>5- CLOTURE DU POSTE DE SANTE</t>
  </si>
  <si>
    <t>TOTAL REHABILITATION</t>
  </si>
  <si>
    <t xml:space="preserve">Application interieur et sous plafond en Glycéro mate  compris ttes sujestions de grattage, pose Badigeonnage à la chaux  </t>
  </si>
  <si>
    <t xml:space="preserve">Application peinture exterieur en tyrolienne y compris ttes sujestions de grattage, crépissage   </t>
  </si>
  <si>
    <t>3 - REHABILITATION BATIMENT EXISTANT DU POSTE DE SANTE</t>
  </si>
  <si>
    <t>2-BATIMENT EXTENTION DU POSTE DE SANTE</t>
  </si>
  <si>
    <t>4 - CONSTRUCTION DE BLOC DE DEUX  DE LATRINES</t>
  </si>
  <si>
    <t>2- CONSTRUCTION DE LA PLATEFORME MULTISERVICE</t>
  </si>
  <si>
    <t>A</t>
  </si>
  <si>
    <t>Terrassements</t>
  </si>
  <si>
    <t>A.1</t>
  </si>
  <si>
    <t>A.2</t>
  </si>
  <si>
    <t>Remblais aux droits de fondations</t>
  </si>
  <si>
    <t>A.3</t>
  </si>
  <si>
    <t>Sous total A</t>
  </si>
  <si>
    <t>B</t>
  </si>
  <si>
    <t>Fondations</t>
  </si>
  <si>
    <t>B.1</t>
  </si>
  <si>
    <t>B.2</t>
  </si>
  <si>
    <t>BA pour semelles</t>
  </si>
  <si>
    <t>B.3</t>
  </si>
  <si>
    <t>B.4</t>
  </si>
  <si>
    <t>B.5</t>
  </si>
  <si>
    <t>BA pour dallage bas, Finition bouchardé</t>
  </si>
  <si>
    <t>B.6</t>
  </si>
  <si>
    <t>BA pour rampe d'accès</t>
  </si>
  <si>
    <t>B.7</t>
  </si>
  <si>
    <t>Soubassement en agglos pleins de 15 cm d'épaisseur</t>
  </si>
  <si>
    <t>Sous total B</t>
  </si>
  <si>
    <t>C</t>
  </si>
  <si>
    <t>Elévation</t>
  </si>
  <si>
    <t>C.1</t>
  </si>
  <si>
    <t>C.2</t>
  </si>
  <si>
    <t>C.3</t>
  </si>
  <si>
    <t>BA pour linteaux ou chainage intermédiaire</t>
  </si>
  <si>
    <t>C.4</t>
  </si>
  <si>
    <t>Plancher en hourdis creux de 16+4</t>
  </si>
  <si>
    <t>C.5</t>
  </si>
  <si>
    <t>BA pour acrotère</t>
  </si>
  <si>
    <t>Sous total C</t>
  </si>
  <si>
    <t>D</t>
  </si>
  <si>
    <t>Maçonnerie</t>
  </si>
  <si>
    <t>D.1</t>
  </si>
  <si>
    <t>Cloisons de 15cm exécutées et mises en œuvre conformément aux dispositions prévues dans l'article y afférent du CPTP</t>
  </si>
  <si>
    <t>Sous total D</t>
  </si>
  <si>
    <t>E</t>
  </si>
  <si>
    <t>Enduits</t>
  </si>
  <si>
    <t>E.1</t>
  </si>
  <si>
    <t>Enduit intérieur exécuté et mis en œuvre conformément aux dispositions prévues dans l'article y afférent du CCTP</t>
  </si>
  <si>
    <t>E.2</t>
  </si>
  <si>
    <t>Enduit sous plafond exécuté et mis en œuvre conformément aux dispositions prévues dans l'article y afférent du CCTP</t>
  </si>
  <si>
    <t>E.3</t>
  </si>
  <si>
    <t>Enduit extérieur exécuté et mis en œuvre conformément aux dispositions prévues dans l'article y afférent du CCTP</t>
  </si>
  <si>
    <t>Sous total E</t>
  </si>
  <si>
    <t>F</t>
  </si>
  <si>
    <t>Etancheité et Support</t>
  </si>
  <si>
    <t>F.1</t>
  </si>
  <si>
    <t>Forme de pente exécutée et mise en œuvre conformément aux dispositions prévues du CCTP y comprenant les enduits de ravoirage, et toutes sujétions.</t>
  </si>
  <si>
    <t>F.2</t>
  </si>
  <si>
    <t>Etancheité sur terrasse en monocouche préfabriqué type SP4 mm composé d'une double armature en voile de verre et polyster non tissé, enrobé dans un mélange de bitume, posé en indépendance par soudure à la flamme y comprenant relevée et toutes sujétions de pose</t>
  </si>
  <si>
    <t>F.3</t>
  </si>
  <si>
    <t>Relevé d'étanchéité mis en œuvre, conformément aux dispositions prévues du CCTP</t>
  </si>
  <si>
    <t>F.4</t>
  </si>
  <si>
    <t>Fourniture et pose de gargouilles préfabriquées en béton pour l'évacuation des eaux pluviales y comprenant peinture, mise en œuvre et toutes sujétions.</t>
  </si>
  <si>
    <t>Soust total F</t>
  </si>
  <si>
    <t>G</t>
  </si>
  <si>
    <t>Revettements et Divers</t>
  </si>
  <si>
    <t>G.1</t>
  </si>
  <si>
    <t>Revêtement du sol en grès-cérame</t>
  </si>
  <si>
    <t>G.2</t>
  </si>
  <si>
    <t>Plinthe en grès-cérame</t>
  </si>
  <si>
    <t>Sous total G</t>
  </si>
  <si>
    <t>H</t>
  </si>
  <si>
    <t>Menuiserie</t>
  </si>
  <si>
    <t>H.1</t>
  </si>
  <si>
    <t>PORTES en tôle noire de 12 PM1(0.7m X 2.10m). Suivant plan de menuiserie, avec pomelles mixtes 160 y comprenant peinture antirouille, fourniture, pose mise en œuvre, et toutes sujétions conformément au CPTP.</t>
  </si>
  <si>
    <t>H.2</t>
  </si>
  <si>
    <t>PORTES en tôle noire de 12 PM1(1.20m X 2.10m). Suivant plan de menuiserie, avec pomelles mixtes 160 y comprenant peinture antirouille, fourniture, pose mise en œuvre, et toutes sujétions conformément au CPTP</t>
  </si>
  <si>
    <t>H.3</t>
  </si>
  <si>
    <t>GRILLE METALLIQUE TYPE : GM1' (120x40). Fourniture et pose de grille fixe anti effraction grille de protection en Tube plein carré de 12 espacements de 15cm y comprenant façonnage, soudure, pose et scellement, protection antirouille, peinture, mise en œuvre et toutes sujétions.</t>
  </si>
  <si>
    <t>H.4</t>
  </si>
  <si>
    <t>GRILLE MÉTALLIQUE TYPE: GM1' (80x40). Fourniture et pose de grille fixe anti effraction grille de protection en Tube plein carré de 12 espacements de 15cm y comprenant façonnage, soudure, pose et scellement, protection antirouille, peinture, mise en œuvre et toutes sujétions.</t>
  </si>
  <si>
    <t>H.5</t>
  </si>
  <si>
    <t>IMPOSTES EN ALUMINIUM TYPE CVA (120x40) de dimensions et formes suivantes détails de menuiseries y comprennent un vitrage légèrement fumé de 6 cm d'épaisseur et toutes sujétions de pose.</t>
  </si>
  <si>
    <t>H.6</t>
  </si>
  <si>
    <t>IMPOSTES EN ALUMINIUM TYPE CVA (80x40) de dimensions et formes suivantes détails de menuiseries y comprennent un vitrage légèrement fumé de 6 cm d'épaisseur et toutes sujétions de pose.</t>
  </si>
  <si>
    <t>Sous total H</t>
  </si>
  <si>
    <t>Peinture</t>
  </si>
  <si>
    <t>Peinture vinylique sous plafond avec mastic en deux couches sur maçonneries exécutées et mises en œuvre conformément aux dispositions prévues du CCTP</t>
  </si>
  <si>
    <t>Peinture vinylique intérieure avec mastic en deux couches sur maçonneries exécutées et mises en œuvre conformément aux dispositions prévues du CCTP</t>
  </si>
  <si>
    <t>I.3</t>
  </si>
  <si>
    <t>Peinture extérieure en trois couches finition vinylique courante appliquée conformément aux dispositions prévues au CCTP</t>
  </si>
  <si>
    <t>Sous total I</t>
  </si>
  <si>
    <t>J</t>
  </si>
  <si>
    <t>Assainissement</t>
  </si>
  <si>
    <t>J.1</t>
  </si>
  <si>
    <t>Fosse septique, regards et tuyaux y compris toutes sujétions de raccordements</t>
  </si>
  <si>
    <t>Sous total J</t>
  </si>
  <si>
    <t>K</t>
  </si>
  <si>
    <t>K.1</t>
  </si>
  <si>
    <t>Sous total K</t>
  </si>
  <si>
    <t>TOTAL(A+B+C+D+E+F+G+H+I+J+K)</t>
  </si>
  <si>
    <t>3- CONSTRUCTION D'UNE CLOTURE GRILLAGE DE LA PLATEFORME MULTISERVICE</t>
  </si>
  <si>
    <t>L</t>
  </si>
  <si>
    <r>
      <t xml:space="preserve">F et P de cloture grillagée de </t>
    </r>
    <r>
      <rPr>
        <sz val="11"/>
        <rFont val="Arial"/>
        <family val="2"/>
      </rPr>
      <t>240 ml</t>
    </r>
    <r>
      <rPr>
        <sz val="11"/>
        <color theme="1"/>
        <rFont val="Arial"/>
        <family val="2"/>
      </rPr>
      <t xml:space="preserve"> (hauteur minimale de 1,5m, simple torsion, bon niveau de galvanisation de maille de bonne qualité d’épaisseur 2,5 mm, de dimensions de mailles maximales de 50mm, marque francaise), barbellé, fil d'attache, cornière, porte métallique(1,5x2,4m) et poteau en béton armé y/c toutes sujestions de pose conformément au CCPT et au Plan</t>
    </r>
  </si>
  <si>
    <t>Devis quantitatif et estimatif pour les travaux de construction d'un Plateforme Multi-service, ainsi que la pose de cloture à Atkour Boity</t>
  </si>
  <si>
    <t>Devis quantitatif et estimatif pour les travaux d'extention du poste de sante et construction d'un bloc de latrines, ainsi que la pose de clôture grillagée au tour du poste de santé à M'baheiratt</t>
  </si>
  <si>
    <t>3 - CONSTRUCTION DE BLOC DE DEUX  DE LATRINES</t>
  </si>
  <si>
    <t>Devis quantitatif et estimatif pour les travaux d'extention/rehabilitation du poste de sante et construction d'un bloc de latrines, ainsi que la pose de clôture grillagée au tour du poste de santé à Lekleiwat 2</t>
  </si>
  <si>
    <t xml:space="preserve">DESIGNATIONS </t>
  </si>
  <si>
    <t>elaboration du Dossier d'execution conformement aux CPT approuvé par un bureau de contrôle technique agrée en Mauritanie</t>
  </si>
  <si>
    <t xml:space="preserve">Numeros </t>
  </si>
  <si>
    <t>0.1</t>
  </si>
  <si>
    <t>0.2</t>
  </si>
  <si>
    <t>0.3</t>
  </si>
  <si>
    <t>Total Postes Generaux</t>
  </si>
  <si>
    <t>MONTANT TOTAL HTT (MRU)</t>
  </si>
  <si>
    <t>DQE  pour les travaux du Lot 2 : Travaux d’extension/ Réhabilitation de Poste de Santé et construction d’une nouvelle plateforme solaire multiservices dans les villages de Kleiwatt, M’baheiratt et Aktour Boity</t>
  </si>
  <si>
    <t>I. Localité de M'Bheiratt</t>
  </si>
  <si>
    <t>Total Travaux de developpement au niveau de la localité ( extension poste de sante, Blocs de latrines, clotures grillagées pour  poste de santé)</t>
  </si>
  <si>
    <t>X</t>
  </si>
  <si>
    <t xml:space="preserve">ELECTRICITE- INSTALLATION SOLAIRE </t>
  </si>
  <si>
    <t>X.1.</t>
  </si>
  <si>
    <t>fourniture et installation d'un Kit solaire complet constitué des panneaux solaoires, batterie, accessoires de securité, cablages et installations des prises, contact pour eclairage des chambres et installation d'un climatisuer de 2cv au niveau de la grande salle conformement aux regles en vigueur dans le domaine y compris toutes suggestions</t>
  </si>
  <si>
    <t>Sous total Electricité</t>
  </si>
  <si>
    <t>P. TOTAL HTT (MRU)</t>
  </si>
  <si>
    <t>P. Unitaire (MRU) HTT</t>
  </si>
  <si>
    <t>P. Unitaire HTT (MRU)</t>
  </si>
  <si>
    <t xml:space="preserve">Installation Solaire </t>
  </si>
  <si>
    <t xml:space="preserve">Fourniture et installation d'un kit complet (congelateur de 200litres,  Televison solaire de 42 pouces, panneaux solaires, batteries, convertisseur, regulateur, cablages, moulin à grain, poste de soudure, et eclairage de l'ensemble des pieces de la plateforme, etc.) y compris toutes suggestions pour le bon fonctionnement </t>
  </si>
  <si>
    <t>II. Localité de Lemleiwatt</t>
  </si>
  <si>
    <t>Total Travaux de developpement au niveau de la localité (extension poste de santé,  Blocs de latrines, cloture grillagée pour poste de santé )</t>
  </si>
  <si>
    <t>II. Localité de Aktour Boity</t>
  </si>
  <si>
    <t>Total Travaux de developpement au niveau de la localité (construction d'une plateforme solaire et realisation d'une cloture grillagée )</t>
  </si>
  <si>
    <t>Total General Pour le Lot 2</t>
  </si>
  <si>
    <t>P. Unitaire HTT en lettres en MRU</t>
  </si>
  <si>
    <t>P. Unitaire (MRU) HTT en lettres</t>
  </si>
  <si>
    <t>P. Unitaire HTT (MRU) en lettres</t>
  </si>
  <si>
    <t>Bordereau des Prix Unitaire pour les travaux d'extention du poste de sante et construction d'un bloc de latrines, ainsi que la pose de clôture grillagée au tour du poste de santé à M'baheiratt</t>
  </si>
  <si>
    <t>Bordereau des Prix Unitaire pour les travaux d'extention/rehabilitation du poste de sante et construction d'un bloc de latrines, ainsi que la pose de clôture grillagée au tour du poste de santé à Lekleiwat 2</t>
  </si>
  <si>
    <t>Bordereau des Prix Unitaire pour les travaux de construction d'un Plateforme Multi-service, ainsi que la pose de cloture à Atkour Boity</t>
  </si>
  <si>
    <t>TOTAL GENERAL HTT (MRU)</t>
  </si>
  <si>
    <t>TOTAL  HTT BLOC DE DEUX LATRINES</t>
  </si>
  <si>
    <t>TOTAL HTT BLOC DE DEUX LATRINES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</si>
</sst>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quot; &quot;#,##0.00&quot;   &quot;;&quot;-&quot;#,##0.00&quot;   &quot;;&quot; -&quot;00&quot;   &quot;;&quot; &quot;@&quot; &quot;"/>
    <numFmt numFmtId="166" formatCode="_-* #,##0_-;\-* #,##0_-;_-* &quot;-&quot;??_-;_-@_-"/>
    <numFmt numFmtId="167" formatCode="_-* #,##0.00\ _F_-;\-* #,##0.00\ _F_-;_-* &quot;-&quot;??\ _F_-;_-@_-"/>
    <numFmt numFmtId="168" formatCode="00,"/>
    <numFmt numFmtId="169" formatCode="_-* #,##0.00\ [$€]_-;\-* #,##0.00\ [$€]_-;_-* &quot;-&quot;??\ [$€]_-;_-@_-"/>
    <numFmt numFmtId="170" formatCode="0.000"/>
  </numFmts>
  <fonts count="29"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sz val="10"/>
      <name val="Arial"/>
      <family val="2"/>
    </font>
    <font>
      <sz val="11"/>
      <color rgb="FF000000"/>
      <name val="Calibri"/>
      <family val="2"/>
    </font>
    <font>
      <sz val="11"/>
      <color rgb="FFFF0000"/>
      <name val="Arial"/>
      <family val="2"/>
    </font>
    <font>
      <b/>
      <sz val="11"/>
      <name val="Arial"/>
      <family val="2"/>
    </font>
    <font>
      <sz val="11"/>
      <color rgb="FF000000"/>
      <name val="Arial"/>
      <family val="2"/>
    </font>
    <font>
      <b/>
      <i/>
      <sz val="11"/>
      <color rgb="FF000000"/>
      <name val="Arial"/>
      <family val="2"/>
    </font>
    <font>
      <b/>
      <sz val="12"/>
      <color rgb="FF000000"/>
      <name val="Arial"/>
      <family val="2"/>
    </font>
    <font>
      <b/>
      <sz val="12"/>
      <color theme="1"/>
      <name val="Arial"/>
      <family val="2"/>
    </font>
    <font>
      <b/>
      <sz val="14"/>
      <color theme="1"/>
      <name val="Arial"/>
      <family val="2"/>
    </font>
    <font>
      <b/>
      <sz val="12"/>
      <name val="Arial"/>
      <family val="2"/>
    </font>
    <font>
      <b/>
      <sz val="14"/>
      <name val="Arial"/>
      <family val="2"/>
    </font>
    <font>
      <b/>
      <i/>
      <sz val="11"/>
      <color theme="1"/>
      <name val="Arial"/>
      <family val="2"/>
    </font>
    <font>
      <vertAlign val="superscript"/>
      <sz val="11"/>
      <color theme="1"/>
      <name val="Arial"/>
      <family val="2"/>
    </font>
    <font>
      <vertAlign val="superscript"/>
      <sz val="11"/>
      <name val="Arial"/>
      <family val="2"/>
    </font>
    <font>
      <sz val="10"/>
      <name val="Arial"/>
      <family val="2"/>
    </font>
    <font>
      <b/>
      <sz val="10"/>
      <name val="Swis721 Lt BT"/>
      <family val="2"/>
    </font>
    <font>
      <i/>
      <sz val="11"/>
      <color rgb="FF000000"/>
      <name val="Arial"/>
      <family val="2"/>
    </font>
    <font>
      <i/>
      <sz val="11"/>
      <color theme="1"/>
      <name val="Arial"/>
      <family val="2"/>
    </font>
    <font>
      <sz val="8"/>
      <name val="Calibri"/>
      <family val="2"/>
      <scheme val="minor"/>
    </font>
    <font>
      <b/>
      <sz val="10"/>
      <name val="Arial"/>
      <family val="2"/>
    </font>
    <font>
      <b/>
      <sz val="11"/>
      <color theme="1"/>
      <name val="Calibri"/>
      <family val="2"/>
      <scheme val="minor"/>
    </font>
    <font>
      <b/>
      <sz val="10"/>
      <color theme="1"/>
      <name val="Arial"/>
      <family val="2"/>
    </font>
    <font>
      <sz val="11"/>
      <name val="Garamond"/>
      <family val="1"/>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B8CCE4"/>
        <bgColor rgb="FF000000"/>
      </patternFill>
    </fill>
    <fill>
      <patternFill patternType="solid">
        <fgColor theme="0"/>
        <bgColor rgb="FF000000"/>
      </patternFill>
    </fill>
    <fill>
      <patternFill patternType="solid">
        <fgColor theme="3" tint="0.79998168889431442"/>
        <bgColor indexed="64"/>
      </patternFill>
    </fill>
    <fill>
      <patternFill patternType="solid">
        <fgColor theme="0" tint="-0.249977111117893"/>
        <bgColor indexed="64"/>
      </patternFill>
    </fill>
    <fill>
      <patternFill patternType="solid">
        <fgColor theme="9"/>
        <bgColor indexed="64"/>
      </patternFill>
    </fill>
    <fill>
      <patternFill patternType="solid">
        <fgColor theme="9"/>
        <bgColor rgb="FF000000"/>
      </patternFill>
    </fill>
    <fill>
      <patternFill patternType="solid">
        <fgColor rgb="FF92D050"/>
        <bgColor indexed="64"/>
      </patternFill>
    </fill>
    <fill>
      <patternFill patternType="solid">
        <fgColor theme="7" tint="0.39997558519241921"/>
        <bgColor indexed="64"/>
      </patternFill>
    </fill>
    <fill>
      <patternFill patternType="solid">
        <fgColor theme="5"/>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7">
    <xf numFmtId="0" fontId="0" fillId="0" borderId="0"/>
    <xf numFmtId="43" fontId="1" fillId="0" borderId="0" applyFont="0" applyFill="0" applyBorder="0" applyAlignment="0" applyProtection="0"/>
    <xf numFmtId="0" fontId="6" fillId="0" borderId="0"/>
    <xf numFmtId="165" fontId="7" fillId="0" borderId="0" applyFont="0" applyFill="0" applyBorder="0" applyAlignment="0" applyProtection="0"/>
    <xf numFmtId="0" fontId="6" fillId="0" borderId="0"/>
    <xf numFmtId="0" fontId="20" fillId="0" borderId="0"/>
    <xf numFmtId="168" fontId="21" fillId="0" borderId="11">
      <alignment horizontal="left"/>
    </xf>
    <xf numFmtId="169" fontId="20"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7" fontId="20"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cellStyleXfs>
  <cellXfs count="168">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3" xfId="0" applyFont="1" applyFill="1" applyBorder="1" applyAlignment="1">
      <alignment horizontal="left" vertical="center" wrapText="1"/>
    </xf>
    <xf numFmtId="0" fontId="10" fillId="6"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6" borderId="1" xfId="0" applyFont="1" applyFill="1" applyBorder="1" applyAlignment="1">
      <alignment horizontal="left" wrapText="1"/>
    </xf>
    <xf numFmtId="0" fontId="3" fillId="2" borderId="1" xfId="0" applyFont="1" applyFill="1" applyBorder="1" applyAlignment="1">
      <alignment horizontal="right" vertical="center"/>
    </xf>
    <xf numFmtId="0" fontId="4" fillId="2" borderId="1" xfId="0" applyFont="1" applyFill="1" applyBorder="1" applyAlignment="1">
      <alignment horizontal="right" vertical="center"/>
    </xf>
    <xf numFmtId="166" fontId="10" fillId="6" borderId="1" xfId="1" applyNumberFormat="1" applyFont="1" applyFill="1" applyBorder="1" applyAlignment="1">
      <alignment horizontal="center" vertical="center"/>
    </xf>
    <xf numFmtId="166" fontId="3" fillId="2" borderId="1" xfId="0" applyNumberFormat="1" applyFont="1" applyFill="1" applyBorder="1" applyAlignment="1">
      <alignment horizontal="right" vertical="center"/>
    </xf>
    <xf numFmtId="166" fontId="14" fillId="11" borderId="1" xfId="0" applyNumberFormat="1" applyFont="1" applyFill="1" applyBorder="1" applyAlignment="1">
      <alignment horizontal="right"/>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66" fontId="15" fillId="2" borderId="3" xfId="0" applyNumberFormat="1" applyFont="1" applyFill="1" applyBorder="1" applyAlignment="1">
      <alignment horizontal="center" vertical="center" wrapText="1"/>
    </xf>
    <xf numFmtId="0" fontId="3" fillId="0" borderId="0" xfId="0" applyFont="1"/>
    <xf numFmtId="0" fontId="2" fillId="8" borderId="1" xfId="0" applyFont="1" applyFill="1" applyBorder="1" applyAlignment="1">
      <alignment horizontal="center"/>
    </xf>
    <xf numFmtId="0" fontId="2" fillId="8" borderId="1" xfId="0" applyFont="1" applyFill="1" applyBorder="1" applyAlignment="1">
      <alignment horizontal="left" vertical="center"/>
    </xf>
    <xf numFmtId="0" fontId="2" fillId="8" borderId="1" xfId="0" applyFont="1" applyFill="1" applyBorder="1" applyAlignment="1">
      <alignment horizontal="center" vertical="center"/>
    </xf>
    <xf numFmtId="43" fontId="2" fillId="8" borderId="1" xfId="1" applyFont="1" applyFill="1" applyBorder="1" applyAlignment="1">
      <alignment horizontal="center" vertical="center"/>
    </xf>
    <xf numFmtId="166" fontId="2" fillId="8" borderId="1" xfId="1" applyNumberFormat="1" applyFont="1" applyFill="1" applyBorder="1" applyAlignment="1">
      <alignment horizontal="center" vertical="center"/>
    </xf>
    <xf numFmtId="166" fontId="3" fillId="2" borderId="1" xfId="1" applyNumberFormat="1" applyFont="1" applyFill="1" applyBorder="1" applyAlignment="1">
      <alignment horizontal="center" vertical="center"/>
    </xf>
    <xf numFmtId="0" fontId="2" fillId="7" borderId="1" xfId="0" applyFont="1" applyFill="1" applyBorder="1" applyAlignment="1">
      <alignment horizontal="center" vertical="center" wrapText="1"/>
    </xf>
    <xf numFmtId="43" fontId="3" fillId="0" borderId="1" xfId="1" applyFont="1" applyFill="1" applyBorder="1" applyAlignment="1">
      <alignment horizontal="center" vertical="center"/>
    </xf>
    <xf numFmtId="0" fontId="3" fillId="12" borderId="1" xfId="0" applyFont="1" applyFill="1" applyBorder="1" applyAlignment="1">
      <alignment horizontal="center"/>
    </xf>
    <xf numFmtId="166" fontId="2" fillId="12" borderId="1" xfId="1" applyNumberFormat="1"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166" fontId="3" fillId="0" borderId="1" xfId="1" applyNumberFormat="1" applyFont="1" applyFill="1" applyBorder="1" applyAlignment="1">
      <alignment horizontal="center"/>
    </xf>
    <xf numFmtId="166" fontId="3" fillId="0" borderId="1" xfId="1" applyNumberFormat="1" applyFont="1" applyBorder="1" applyAlignment="1">
      <alignment horizontal="center"/>
    </xf>
    <xf numFmtId="0" fontId="2" fillId="12" borderId="1" xfId="0" applyFont="1" applyFill="1" applyBorder="1" applyAlignment="1">
      <alignment horizontal="center"/>
    </xf>
    <xf numFmtId="43" fontId="3" fillId="0" borderId="1" xfId="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vertical="center"/>
    </xf>
    <xf numFmtId="166" fontId="3" fillId="0" borderId="1" xfId="1" applyNumberFormat="1" applyFont="1" applyBorder="1" applyAlignment="1">
      <alignment horizontal="center" vertical="center"/>
    </xf>
    <xf numFmtId="0" fontId="3" fillId="2" borderId="1" xfId="0" applyFont="1" applyFill="1" applyBorder="1" applyAlignment="1">
      <alignment horizontal="center"/>
    </xf>
    <xf numFmtId="2" fontId="3" fillId="2" borderId="1" xfId="0" applyNumberFormat="1" applyFont="1" applyFill="1" applyBorder="1" applyAlignment="1">
      <alignment horizontal="right" vertical="center"/>
    </xf>
    <xf numFmtId="166" fontId="3" fillId="2" borderId="1" xfId="1" applyNumberFormat="1" applyFont="1" applyFill="1" applyBorder="1" applyAlignment="1">
      <alignment horizontal="center"/>
    </xf>
    <xf numFmtId="166" fontId="16" fillId="11" borderId="1" xfId="1" applyNumberFormat="1" applyFont="1" applyFill="1" applyBorder="1" applyAlignment="1">
      <alignment horizontal="center"/>
    </xf>
    <xf numFmtId="0" fontId="5" fillId="5"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7" xfId="0" applyFont="1" applyBorder="1" applyAlignment="1">
      <alignment horizontal="center" vertical="center" wrapText="1"/>
    </xf>
    <xf numFmtId="2" fontId="3" fillId="0" borderId="7" xfId="0" applyNumberFormat="1" applyFont="1" applyBorder="1" applyAlignment="1">
      <alignment horizontal="center" vertical="center" wrapText="1"/>
    </xf>
    <xf numFmtId="166" fontId="3" fillId="0" borderId="7" xfId="1"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0" fontId="3" fillId="12" borderId="1"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6" xfId="0" applyFont="1" applyFill="1" applyBorder="1" applyAlignment="1">
      <alignment vertical="center" wrapText="1"/>
    </xf>
    <xf numFmtId="166" fontId="2" fillId="12" borderId="6" xfId="1" applyNumberFormat="1" applyFont="1" applyFill="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5" fillId="12" borderId="1" xfId="0" applyFont="1" applyFill="1" applyBorder="1" applyAlignment="1">
      <alignment horizontal="center" vertical="center" wrapText="1"/>
    </xf>
    <xf numFmtId="0" fontId="3" fillId="12" borderId="1" xfId="0" applyFont="1" applyFill="1" applyBorder="1" applyAlignment="1">
      <alignment vertical="center" wrapText="1"/>
    </xf>
    <xf numFmtId="166" fontId="2" fillId="12" borderId="1" xfId="1" applyNumberFormat="1" applyFont="1" applyFill="1" applyBorder="1" applyAlignment="1">
      <alignment horizontal="center" vertical="center"/>
    </xf>
    <xf numFmtId="0" fontId="2" fillId="12" borderId="1" xfId="0" applyFont="1" applyFill="1" applyBorder="1" applyAlignment="1">
      <alignment horizontal="center" vertical="center" wrapText="1"/>
    </xf>
    <xf numFmtId="0" fontId="2" fillId="12" borderId="1" xfId="0" applyFont="1" applyFill="1" applyBorder="1" applyAlignment="1">
      <alignment horizontal="justify" vertical="center" wrapText="1"/>
    </xf>
    <xf numFmtId="0" fontId="5" fillId="12" borderId="1" xfId="0" applyFont="1" applyFill="1" applyBorder="1" applyAlignment="1">
      <alignment horizontal="justify" vertical="center" wrapText="1"/>
    </xf>
    <xf numFmtId="166" fontId="14" fillId="11" borderId="1" xfId="0" applyNumberFormat="1" applyFont="1" applyFill="1" applyBorder="1" applyAlignment="1">
      <alignment horizontal="right" vertical="center" wrapText="1"/>
    </xf>
    <xf numFmtId="166" fontId="3" fillId="2" borderId="1" xfId="1" applyNumberFormat="1" applyFont="1" applyFill="1" applyBorder="1" applyAlignment="1">
      <alignment horizontal="right"/>
    </xf>
    <xf numFmtId="3" fontId="16" fillId="11" borderId="1" xfId="2" applyNumberFormat="1" applyFont="1" applyFill="1" applyBorder="1"/>
    <xf numFmtId="0" fontId="13" fillId="2" borderId="0" xfId="0" applyFont="1" applyFill="1" applyAlignment="1">
      <alignment horizontal="center" vertical="center"/>
    </xf>
    <xf numFmtId="166" fontId="16" fillId="2" borderId="0" xfId="1" applyNumberFormat="1" applyFont="1" applyFill="1" applyBorder="1" applyAlignment="1">
      <alignment horizontal="center"/>
    </xf>
    <xf numFmtId="166" fontId="3" fillId="11" borderId="1" xfId="1" applyNumberFormat="1" applyFont="1" applyFill="1" applyBorder="1" applyAlignment="1">
      <alignment horizontal="center"/>
    </xf>
    <xf numFmtId="0" fontId="5" fillId="4" borderId="8" xfId="0" applyFont="1" applyFill="1" applyBorder="1" applyAlignment="1">
      <alignment horizontal="left" vertical="center"/>
    </xf>
    <xf numFmtId="0" fontId="10" fillId="0" borderId="8" xfId="0" applyFont="1" applyBorder="1" applyAlignment="1">
      <alignment horizontal="left" vertical="center"/>
    </xf>
    <xf numFmtId="0" fontId="10" fillId="0" borderId="8" xfId="0" applyFont="1" applyBorder="1" applyAlignment="1">
      <alignment horizontal="left" vertical="top" wrapText="1"/>
    </xf>
    <xf numFmtId="0" fontId="10" fillId="0" borderId="8" xfId="0" applyFont="1" applyBorder="1" applyAlignment="1">
      <alignment horizontal="center" vertical="center"/>
    </xf>
    <xf numFmtId="170" fontId="3" fillId="0" borderId="0" xfId="0" applyNumberFormat="1" applyFont="1" applyAlignment="1">
      <alignment horizontal="right" vertical="center"/>
    </xf>
    <xf numFmtId="0" fontId="10" fillId="0" borderId="8" xfId="0" applyFont="1" applyBorder="1" applyAlignment="1">
      <alignment horizontal="right" vertical="center"/>
    </xf>
    <xf numFmtId="170" fontId="3" fillId="0" borderId="1" xfId="0" applyNumberFormat="1" applyFont="1" applyBorder="1" applyAlignment="1">
      <alignment horizontal="right" vertical="center"/>
    </xf>
    <xf numFmtId="0" fontId="11" fillId="14" borderId="8" xfId="0" applyFont="1" applyFill="1" applyBorder="1" applyAlignment="1">
      <alignment horizontal="right" vertical="center"/>
    </xf>
    <xf numFmtId="2" fontId="3" fillId="0" borderId="1" xfId="0" applyNumberFormat="1" applyFont="1" applyBorder="1" applyAlignment="1">
      <alignment horizontal="right" vertical="center"/>
    </xf>
    <xf numFmtId="2" fontId="10" fillId="0" borderId="8" xfId="0" applyNumberFormat="1" applyFont="1" applyBorder="1" applyAlignment="1">
      <alignment horizontal="right" vertical="center"/>
    </xf>
    <xf numFmtId="0" fontId="10" fillId="0" borderId="8" xfId="0" applyFont="1" applyBorder="1" applyAlignment="1">
      <alignment horizontal="right" vertical="center" wrapText="1"/>
    </xf>
    <xf numFmtId="1" fontId="11" fillId="14" borderId="8" xfId="0" applyNumberFormat="1" applyFont="1" applyFill="1" applyBorder="1" applyAlignment="1">
      <alignment horizontal="right" vertical="top" wrapText="1"/>
    </xf>
    <xf numFmtId="0" fontId="5" fillId="4" borderId="8" xfId="0" applyFont="1" applyFill="1" applyBorder="1" applyAlignment="1">
      <alignment horizontal="left" vertical="top" wrapText="1"/>
    </xf>
    <xf numFmtId="0" fontId="5" fillId="14" borderId="8" xfId="0" applyFont="1" applyFill="1" applyBorder="1" applyAlignment="1">
      <alignment horizontal="right" vertical="center"/>
    </xf>
    <xf numFmtId="1" fontId="5" fillId="11" borderId="8" xfId="0" applyNumberFormat="1" applyFont="1" applyFill="1" applyBorder="1" applyAlignment="1">
      <alignment horizontal="right" vertical="center"/>
    </xf>
    <xf numFmtId="0" fontId="3" fillId="0" borderId="0" xfId="0" applyFont="1" applyAlignment="1">
      <alignment horizontal="left" wrapText="1"/>
    </xf>
    <xf numFmtId="0" fontId="3" fillId="0" borderId="0" xfId="0" applyFont="1" applyAlignment="1">
      <alignment horizontal="left" vertical="top" wrapText="1"/>
    </xf>
    <xf numFmtId="2" fontId="3" fillId="0" borderId="0" xfId="0" applyNumberFormat="1" applyFont="1" applyAlignment="1">
      <alignment horizontal="right" vertical="center"/>
    </xf>
    <xf numFmtId="2" fontId="3" fillId="0" borderId="0" xfId="0" applyNumberFormat="1" applyFont="1" applyAlignment="1">
      <alignment horizontal="right"/>
    </xf>
    <xf numFmtId="166" fontId="2" fillId="11" borderId="1" xfId="0" applyNumberFormat="1" applyFont="1" applyFill="1" applyBorder="1" applyAlignment="1">
      <alignment horizontal="right"/>
    </xf>
    <xf numFmtId="0" fontId="0" fillId="0" borderId="1" xfId="0" applyBorder="1"/>
    <xf numFmtId="0" fontId="25" fillId="0" borderId="1" xfId="0" applyFont="1" applyBorder="1" applyAlignment="1">
      <alignment vertical="center"/>
    </xf>
    <xf numFmtId="43" fontId="0" fillId="0" borderId="1" xfId="1" applyFont="1" applyBorder="1" applyAlignment="1">
      <alignment horizontal="center" vertical="center"/>
    </xf>
    <xf numFmtId="43" fontId="0" fillId="0" borderId="1" xfId="1" applyFont="1" applyBorder="1" applyAlignment="1">
      <alignment vertical="center"/>
    </xf>
    <xf numFmtId="0" fontId="6" fillId="0" borderId="1" xfId="0" applyFont="1" applyBorder="1" applyAlignment="1">
      <alignment vertical="center" wrapText="1"/>
    </xf>
    <xf numFmtId="0" fontId="26" fillId="0" borderId="4" xfId="0" applyFont="1" applyBorder="1" applyAlignment="1">
      <alignment horizontal="left" vertical="center"/>
    </xf>
    <xf numFmtId="0" fontId="26" fillId="0" borderId="1" xfId="0" applyFont="1" applyBorder="1" applyAlignment="1">
      <alignment vertical="center"/>
    </xf>
    <xf numFmtId="43" fontId="0" fillId="0" borderId="1" xfId="1" applyFont="1" applyBorder="1"/>
    <xf numFmtId="0" fontId="17" fillId="12" borderId="1" xfId="0" applyFont="1" applyFill="1" applyBorder="1" applyAlignment="1">
      <alignment vertical="center"/>
    </xf>
    <xf numFmtId="166" fontId="2" fillId="8" borderId="1" xfId="1"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43" fontId="28" fillId="0" borderId="1" xfId="1" applyFont="1" applyBorder="1"/>
    <xf numFmtId="0" fontId="26" fillId="0" borderId="1" xfId="0" applyFont="1" applyBorder="1"/>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5" fillId="0" borderId="0" xfId="0" applyFont="1" applyAlignment="1">
      <alignment horizontal="center" wrapText="1"/>
    </xf>
    <xf numFmtId="0" fontId="25" fillId="0" borderId="9" xfId="0" applyFont="1" applyBorder="1" applyAlignment="1">
      <alignment horizont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12" borderId="4" xfId="0" applyFont="1" applyFill="1" applyBorder="1" applyAlignment="1">
      <alignment horizontal="center" vertical="center"/>
    </xf>
    <xf numFmtId="0" fontId="15" fillId="3" borderId="1" xfId="0" applyFont="1" applyFill="1" applyBorder="1" applyAlignment="1">
      <alignment horizontal="center" vertical="center" wrapText="1"/>
    </xf>
    <xf numFmtId="0" fontId="13" fillId="9" borderId="2" xfId="0" applyFont="1" applyFill="1" applyBorder="1" applyAlignment="1">
      <alignment horizontal="center"/>
    </xf>
    <xf numFmtId="0" fontId="13" fillId="9" borderId="3" xfId="0" applyFont="1" applyFill="1" applyBorder="1" applyAlignment="1">
      <alignment horizontal="center"/>
    </xf>
    <xf numFmtId="0" fontId="13" fillId="9" borderId="4" xfId="0" applyFont="1" applyFill="1" applyBorder="1" applyAlignment="1">
      <alignment horizontal="center"/>
    </xf>
    <xf numFmtId="0" fontId="2" fillId="7" borderId="1" xfId="0" applyFont="1" applyFill="1" applyBorder="1" applyAlignment="1">
      <alignment horizontal="left" wrapText="1"/>
    </xf>
    <xf numFmtId="0" fontId="2" fillId="7" borderId="2" xfId="0" applyFont="1" applyFill="1" applyBorder="1" applyAlignment="1">
      <alignment horizontal="left" wrapText="1"/>
    </xf>
    <xf numFmtId="0" fontId="2" fillId="7" borderId="3" xfId="0" applyFont="1" applyFill="1" applyBorder="1" applyAlignment="1">
      <alignment horizontal="left" wrapText="1"/>
    </xf>
    <xf numFmtId="0" fontId="2" fillId="7" borderId="4" xfId="0" applyFont="1" applyFill="1" applyBorder="1" applyAlignment="1">
      <alignment horizontal="left" wrapText="1"/>
    </xf>
    <xf numFmtId="0" fontId="17" fillId="12" borderId="2" xfId="0" applyFont="1" applyFill="1" applyBorder="1" applyAlignment="1">
      <alignment horizontal="center" vertical="center"/>
    </xf>
    <xf numFmtId="0" fontId="17" fillId="12" borderId="3" xfId="0" applyFont="1" applyFill="1" applyBorder="1" applyAlignment="1">
      <alignment horizontal="center" vertical="center"/>
    </xf>
    <xf numFmtId="0" fontId="17" fillId="12" borderId="4" xfId="0" applyFont="1" applyFill="1" applyBorder="1" applyAlignment="1">
      <alignment horizontal="center" vertical="center"/>
    </xf>
    <xf numFmtId="0" fontId="27" fillId="7" borderId="1" xfId="0" applyFont="1" applyFill="1" applyBorder="1" applyAlignment="1">
      <alignment horizontal="left" wrapText="1"/>
    </xf>
    <xf numFmtId="0" fontId="9" fillId="11" borderId="2" xfId="2" applyFont="1" applyFill="1" applyBorder="1" applyAlignment="1">
      <alignment horizontal="center" wrapText="1"/>
    </xf>
    <xf numFmtId="0" fontId="9" fillId="11" borderId="3" xfId="2" applyFont="1" applyFill="1" applyBorder="1" applyAlignment="1">
      <alignment horizontal="center" wrapText="1"/>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5" fillId="10" borderId="2" xfId="0" applyFont="1" applyFill="1" applyBorder="1" applyAlignment="1">
      <alignment horizontal="center"/>
    </xf>
    <xf numFmtId="0" fontId="5" fillId="10" borderId="3" xfId="0" applyFont="1" applyFill="1" applyBorder="1" applyAlignment="1">
      <alignment horizontal="center"/>
    </xf>
    <xf numFmtId="0" fontId="5" fillId="10" borderId="4" xfId="0" applyFont="1" applyFill="1" applyBorder="1" applyAlignment="1">
      <alignment horizontal="center"/>
    </xf>
    <xf numFmtId="0" fontId="2" fillId="11" borderId="1" xfId="0" applyFont="1" applyFill="1" applyBorder="1" applyAlignment="1">
      <alignment horizont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3" fillId="9" borderId="5" xfId="0" applyFont="1" applyFill="1" applyBorder="1" applyAlignment="1">
      <alignment horizontal="center"/>
    </xf>
    <xf numFmtId="0" fontId="13" fillId="9" borderId="10" xfId="0" applyFont="1" applyFill="1" applyBorder="1" applyAlignment="1">
      <alignment horizontal="center"/>
    </xf>
    <xf numFmtId="0" fontId="5" fillId="5" borderId="4" xfId="0" applyFont="1" applyFill="1" applyBorder="1" applyAlignment="1">
      <alignment horizontal="left" vertic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4" xfId="0" applyFont="1" applyFill="1" applyBorder="1" applyAlignment="1">
      <alignment horizontal="center"/>
    </xf>
    <xf numFmtId="0" fontId="2" fillId="13" borderId="1" xfId="0" applyFont="1" applyFill="1" applyBorder="1" applyAlignment="1">
      <alignment horizontal="center" wrapText="1"/>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5" fillId="4" borderId="12"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14" xfId="0" applyFont="1" applyFill="1" applyBorder="1" applyAlignment="1">
      <alignment horizontal="left" vertical="top" wrapText="1"/>
    </xf>
    <xf numFmtId="0" fontId="22" fillId="14" borderId="12" xfId="0" applyFont="1" applyFill="1" applyBorder="1" applyAlignment="1">
      <alignment horizontal="center" vertical="center"/>
    </xf>
    <xf numFmtId="0" fontId="22" fillId="14" borderId="13" xfId="0" applyFont="1" applyFill="1" applyBorder="1" applyAlignment="1">
      <alignment horizontal="center" vertical="center"/>
    </xf>
    <xf numFmtId="0" fontId="22" fillId="14" borderId="14" xfId="0" applyFont="1" applyFill="1" applyBorder="1" applyAlignment="1">
      <alignment horizontal="center" vertical="center"/>
    </xf>
    <xf numFmtId="0" fontId="5" fillId="4" borderId="12" xfId="0" applyFont="1" applyFill="1" applyBorder="1" applyAlignment="1">
      <alignment horizontal="left" vertical="center"/>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xf>
    <xf numFmtId="0" fontId="10" fillId="14" borderId="12" xfId="0" applyFont="1" applyFill="1" applyBorder="1" applyAlignment="1">
      <alignment horizontal="center" vertical="center"/>
    </xf>
    <xf numFmtId="0" fontId="10" fillId="14" borderId="13" xfId="0" applyFont="1" applyFill="1" applyBorder="1" applyAlignment="1">
      <alignment horizontal="center" vertical="center"/>
    </xf>
    <xf numFmtId="0" fontId="10" fillId="14" borderId="14" xfId="0" applyFont="1" applyFill="1" applyBorder="1" applyAlignment="1">
      <alignment horizontal="center" vertical="center"/>
    </xf>
    <xf numFmtId="0" fontId="10" fillId="11" borderId="12" xfId="0" applyFont="1" applyFill="1" applyBorder="1" applyAlignment="1">
      <alignment horizontal="center" vertical="top" wrapText="1"/>
    </xf>
    <xf numFmtId="0" fontId="10" fillId="11" borderId="13" xfId="0" applyFont="1" applyFill="1" applyBorder="1" applyAlignment="1">
      <alignment horizontal="center" vertical="top" wrapText="1"/>
    </xf>
    <xf numFmtId="0" fontId="10" fillId="11" borderId="14" xfId="0" applyFont="1" applyFill="1" applyBorder="1" applyAlignment="1">
      <alignment horizontal="center" vertical="top" wrapText="1"/>
    </xf>
    <xf numFmtId="0" fontId="23" fillId="14" borderId="13" xfId="0" applyFont="1" applyFill="1" applyBorder="1" applyAlignment="1">
      <alignment horizontal="center" wrapText="1"/>
    </xf>
    <xf numFmtId="0" fontId="23" fillId="14" borderId="14" xfId="0" applyFont="1" applyFill="1" applyBorder="1" applyAlignment="1">
      <alignment horizontal="center" wrapText="1"/>
    </xf>
    <xf numFmtId="0" fontId="2" fillId="13" borderId="1" xfId="0" applyFont="1" applyFill="1" applyBorder="1" applyAlignment="1">
      <alignment horizontal="center" vertical="center" wrapText="1"/>
    </xf>
  </cellXfs>
  <cellStyles count="17">
    <cellStyle name="CAPÍTULO" xfId="6" xr:uid="{00000000-0005-0000-0000-000032000000}"/>
    <cellStyle name="Euro" xfId="7" xr:uid="{00000000-0005-0000-0000-000033000000}"/>
    <cellStyle name="Milliers" xfId="1" builtinId="3"/>
    <cellStyle name="Milliers 2" xfId="3" xr:uid="{00000000-0005-0000-0000-000001000000}"/>
    <cellStyle name="Milliers 2 2" xfId="8" xr:uid="{00000000-0005-0000-0000-000034000000}"/>
    <cellStyle name="Milliers 3" xfId="9" xr:uid="{00000000-0005-0000-0000-000035000000}"/>
    <cellStyle name="Milliers 4" xfId="10" xr:uid="{00000000-0005-0000-0000-000036000000}"/>
    <cellStyle name="Milliers 4 2" xfId="11" xr:uid="{00000000-0005-0000-0000-000037000000}"/>
    <cellStyle name="Milliers 5" xfId="12" xr:uid="{00000000-0005-0000-0000-000038000000}"/>
    <cellStyle name="Milliers 5 2" xfId="13" xr:uid="{00000000-0005-0000-0000-000039000000}"/>
    <cellStyle name="Milliers 6" xfId="14" xr:uid="{00000000-0005-0000-0000-00003A000000}"/>
    <cellStyle name="Normal" xfId="0" builtinId="0"/>
    <cellStyle name="Normal 2" xfId="15" xr:uid="{00000000-0005-0000-0000-00003C000000}"/>
    <cellStyle name="Normal 2 2 2" xfId="16" xr:uid="{00000000-0005-0000-0000-00003D000000}"/>
    <cellStyle name="Normal 2 3" xfId="4" xr:uid="{00000000-0005-0000-0000-000003000000}"/>
    <cellStyle name="Normal 3" xfId="2" xr:uid="{00000000-0005-0000-0000-000004000000}"/>
    <cellStyle name="Normal 4" xfId="5"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onsultations\THEMIIS\DAO%20Infrastructures\DQE%20DAO.xls" TargetMode="External"/><Relationship Id="rId1" Type="http://schemas.openxmlformats.org/officeDocument/2006/relationships/externalLinkPath" Target="/consultations/THEMIIS/DAO%20Infrastructures/DQE%20D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itulatif"/>
      <sheetName val="Achemim"/>
      <sheetName val="Ouad NITTI"/>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4340-5123-4BB8-A1EE-F9A9C4281C29}">
  <dimension ref="A3:C16"/>
  <sheetViews>
    <sheetView topLeftCell="A10" workbookViewId="0">
      <selection activeCell="B28" sqref="B28"/>
    </sheetView>
  </sheetViews>
  <sheetFormatPr baseColWidth="10" defaultRowHeight="14.4" x14ac:dyDescent="0.3"/>
  <cols>
    <col min="2" max="2" width="39.109375" customWidth="1"/>
    <col min="3" max="3" width="26.109375" customWidth="1"/>
    <col min="4" max="4" width="12.88671875" customWidth="1"/>
    <col min="5" max="5" width="13.44140625" customWidth="1"/>
    <col min="6" max="6" width="11" customWidth="1"/>
    <col min="7" max="7" width="12.44140625" customWidth="1"/>
  </cols>
  <sheetData>
    <row r="3" spans="1:3" x14ac:dyDescent="0.3">
      <c r="A3" s="106" t="s">
        <v>329</v>
      </c>
      <c r="B3" s="106"/>
      <c r="C3" s="106"/>
    </row>
    <row r="4" spans="1:3" x14ac:dyDescent="0.3">
      <c r="A4" s="107"/>
      <c r="B4" s="107"/>
      <c r="C4" s="107"/>
    </row>
    <row r="5" spans="1:3" x14ac:dyDescent="0.3">
      <c r="A5" s="103" t="s">
        <v>323</v>
      </c>
      <c r="B5" s="92" t="s">
        <v>321</v>
      </c>
      <c r="C5" s="92" t="s">
        <v>328</v>
      </c>
    </row>
    <row r="6" spans="1:3" ht="63" customHeight="1" x14ac:dyDescent="0.3">
      <c r="A6" s="91" t="s">
        <v>324</v>
      </c>
      <c r="B6" s="95" t="s">
        <v>322</v>
      </c>
      <c r="C6" s="93"/>
    </row>
    <row r="7" spans="1:3" ht="70.8" customHeight="1" x14ac:dyDescent="0.3">
      <c r="A7" s="91" t="s">
        <v>325</v>
      </c>
      <c r="B7" s="2" t="s">
        <v>92</v>
      </c>
      <c r="C7" s="93">
        <f>[1]Achemim!F73</f>
        <v>0</v>
      </c>
    </row>
    <row r="8" spans="1:3" ht="89.4" customHeight="1" x14ac:dyDescent="0.3">
      <c r="A8" s="91" t="s">
        <v>326</v>
      </c>
      <c r="B8" s="2" t="s">
        <v>88</v>
      </c>
      <c r="C8" s="94">
        <f>'[1]Ouad NITTI'!F73</f>
        <v>0</v>
      </c>
    </row>
    <row r="9" spans="1:3" x14ac:dyDescent="0.3">
      <c r="A9" s="108" t="s">
        <v>327</v>
      </c>
      <c r="B9" s="110"/>
      <c r="C9" s="94"/>
    </row>
    <row r="10" spans="1:3" ht="37.799999999999997" customHeight="1" x14ac:dyDescent="0.3">
      <c r="A10" s="108" t="s">
        <v>330</v>
      </c>
      <c r="B10" s="109"/>
      <c r="C10" s="110"/>
    </row>
    <row r="11" spans="1:3" ht="57.6" customHeight="1" x14ac:dyDescent="0.3">
      <c r="A11" s="104" t="s">
        <v>331</v>
      </c>
      <c r="B11" s="105"/>
      <c r="C11" s="96"/>
    </row>
    <row r="12" spans="1:3" ht="23.4" customHeight="1" x14ac:dyDescent="0.3">
      <c r="A12" s="108" t="s">
        <v>342</v>
      </c>
      <c r="B12" s="109"/>
      <c r="C12" s="110"/>
    </row>
    <row r="13" spans="1:3" ht="57.6" customHeight="1" x14ac:dyDescent="0.3">
      <c r="A13" s="104" t="s">
        <v>343</v>
      </c>
      <c r="B13" s="105"/>
      <c r="C13" s="96"/>
    </row>
    <row r="14" spans="1:3" ht="31.2" customHeight="1" x14ac:dyDescent="0.3">
      <c r="A14" s="108" t="s">
        <v>344</v>
      </c>
      <c r="B14" s="109"/>
      <c r="C14" s="110"/>
    </row>
    <row r="15" spans="1:3" ht="57.6" customHeight="1" x14ac:dyDescent="0.3">
      <c r="A15" s="104" t="s">
        <v>345</v>
      </c>
      <c r="B15" s="105"/>
      <c r="C15" s="96"/>
    </row>
    <row r="16" spans="1:3" ht="42" customHeight="1" x14ac:dyDescent="0.3">
      <c r="A16" s="97" t="s">
        <v>346</v>
      </c>
      <c r="B16" s="91"/>
      <c r="C16" s="98"/>
    </row>
  </sheetData>
  <mergeCells count="8">
    <mergeCell ref="A13:B13"/>
    <mergeCell ref="A3:C4"/>
    <mergeCell ref="A14:C14"/>
    <mergeCell ref="A15:B15"/>
    <mergeCell ref="A9:B9"/>
    <mergeCell ref="A10:C10"/>
    <mergeCell ref="A11:B11"/>
    <mergeCell ref="A12:C12"/>
  </mergeCells>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3DDC-EDAA-4AD1-853F-F5A319A3D38F}">
  <dimension ref="A1:F124"/>
  <sheetViews>
    <sheetView topLeftCell="A70" workbookViewId="0">
      <selection activeCell="B127" sqref="B127"/>
    </sheetView>
  </sheetViews>
  <sheetFormatPr baseColWidth="10" defaultRowHeight="14.4" x14ac:dyDescent="0.3"/>
  <cols>
    <col min="1" max="1" width="6.88671875" customWidth="1"/>
    <col min="2" max="2" width="66.5546875" customWidth="1"/>
    <col min="3" max="3" width="10.5546875" bestFit="1" customWidth="1"/>
    <col min="4" max="4" width="11.6640625" bestFit="1" customWidth="1"/>
    <col min="5" max="5" width="11.5546875" customWidth="1"/>
    <col min="6" max="6" width="20.33203125" customWidth="1"/>
  </cols>
  <sheetData>
    <row r="1" spans="1:6" ht="45" customHeight="1" x14ac:dyDescent="0.3">
      <c r="A1" s="114" t="s">
        <v>318</v>
      </c>
      <c r="B1" s="114"/>
      <c r="C1" s="114"/>
      <c r="D1" s="114"/>
      <c r="E1" s="114"/>
      <c r="F1" s="114"/>
    </row>
    <row r="2" spans="1:6" ht="15.6" x14ac:dyDescent="0.3">
      <c r="A2" s="13"/>
      <c r="B2" s="14"/>
      <c r="C2" s="14"/>
      <c r="D2" s="14"/>
      <c r="E2" s="14"/>
      <c r="F2" s="15"/>
    </row>
    <row r="3" spans="1:6" x14ac:dyDescent="0.3">
      <c r="A3" s="17" t="s">
        <v>0</v>
      </c>
      <c r="B3" s="18" t="s">
        <v>1</v>
      </c>
      <c r="C3" s="19" t="s">
        <v>2</v>
      </c>
      <c r="D3" s="20" t="s">
        <v>3</v>
      </c>
      <c r="E3" s="19" t="s">
        <v>4</v>
      </c>
      <c r="F3" s="21" t="s">
        <v>5</v>
      </c>
    </row>
    <row r="4" spans="1:6" ht="15.6" x14ac:dyDescent="0.3">
      <c r="A4" s="115" t="s">
        <v>217</v>
      </c>
      <c r="B4" s="116"/>
      <c r="C4" s="116"/>
      <c r="D4" s="116"/>
      <c r="E4" s="116"/>
      <c r="F4" s="117"/>
    </row>
    <row r="5" spans="1:6" x14ac:dyDescent="0.3">
      <c r="A5" s="23" t="s">
        <v>105</v>
      </c>
      <c r="B5" s="118" t="s">
        <v>21</v>
      </c>
      <c r="C5" s="118"/>
      <c r="D5" s="118"/>
      <c r="E5" s="118"/>
      <c r="F5" s="118"/>
    </row>
    <row r="6" spans="1:6" x14ac:dyDescent="0.3">
      <c r="A6" s="27" t="s">
        <v>197</v>
      </c>
      <c r="B6" s="28" t="s">
        <v>107</v>
      </c>
      <c r="C6" s="27" t="s">
        <v>10</v>
      </c>
      <c r="D6" s="24">
        <f>0.9*0.9*1*6</f>
        <v>4.8600000000000003</v>
      </c>
      <c r="E6" s="29"/>
      <c r="F6" s="30"/>
    </row>
    <row r="7" spans="1:6" x14ac:dyDescent="0.3">
      <c r="A7" s="27" t="s">
        <v>106</v>
      </c>
      <c r="B7" s="28" t="s">
        <v>108</v>
      </c>
      <c r="C7" s="27" t="s">
        <v>10</v>
      </c>
      <c r="D7" s="24">
        <f>1*1*1*3</f>
        <v>3</v>
      </c>
      <c r="E7" s="29"/>
      <c r="F7" s="30"/>
    </row>
    <row r="8" spans="1:6" x14ac:dyDescent="0.3">
      <c r="A8" s="27" t="s">
        <v>109</v>
      </c>
      <c r="B8" s="28" t="s">
        <v>74</v>
      </c>
      <c r="C8" s="27" t="s">
        <v>10</v>
      </c>
      <c r="D8" s="24">
        <f>35.7*0.3*0.8*1.1</f>
        <v>9.424800000000003</v>
      </c>
      <c r="E8" s="29"/>
      <c r="F8" s="30"/>
    </row>
    <row r="9" spans="1:6" x14ac:dyDescent="0.3">
      <c r="A9" s="27" t="s">
        <v>110</v>
      </c>
      <c r="B9" s="28" t="s">
        <v>75</v>
      </c>
      <c r="C9" s="27" t="s">
        <v>10</v>
      </c>
      <c r="D9" s="24">
        <f>SUM(D13:D14,D17,D16,D20,D15)-SUM(D6:D8)</f>
        <v>16.854824999999998</v>
      </c>
      <c r="E9" s="29"/>
      <c r="F9" s="30"/>
    </row>
    <row r="10" spans="1:6" x14ac:dyDescent="0.3">
      <c r="A10" s="27" t="s">
        <v>111</v>
      </c>
      <c r="B10" s="28" t="s">
        <v>76</v>
      </c>
      <c r="C10" s="27" t="s">
        <v>10</v>
      </c>
      <c r="D10" s="24">
        <f>29.7*0.45</f>
        <v>13.365</v>
      </c>
      <c r="E10" s="29"/>
      <c r="F10" s="30"/>
    </row>
    <row r="11" spans="1:6" x14ac:dyDescent="0.3">
      <c r="A11" s="25"/>
      <c r="B11" s="111" t="s">
        <v>11</v>
      </c>
      <c r="C11" s="112"/>
      <c r="D11" s="112"/>
      <c r="E11" s="113"/>
      <c r="F11" s="26"/>
    </row>
    <row r="12" spans="1:6" x14ac:dyDescent="0.3">
      <c r="A12" s="23" t="s">
        <v>112</v>
      </c>
      <c r="B12" s="119" t="s">
        <v>96</v>
      </c>
      <c r="C12" s="120"/>
      <c r="D12" s="120"/>
      <c r="E12" s="120"/>
      <c r="F12" s="121"/>
    </row>
    <row r="13" spans="1:6" x14ac:dyDescent="0.3">
      <c r="A13" s="27" t="s">
        <v>113</v>
      </c>
      <c r="B13" s="28" t="s">
        <v>114</v>
      </c>
      <c r="C13" s="27" t="s">
        <v>10</v>
      </c>
      <c r="D13" s="24">
        <f>(0.85*0.85*0.05)*6</f>
        <v>0.21675</v>
      </c>
      <c r="E13" s="29"/>
      <c r="F13" s="30"/>
    </row>
    <row r="14" spans="1:6" x14ac:dyDescent="0.3">
      <c r="A14" s="27" t="s">
        <v>115</v>
      </c>
      <c r="B14" s="28" t="s">
        <v>116</v>
      </c>
      <c r="C14" s="27" t="s">
        <v>10</v>
      </c>
      <c r="D14" s="24">
        <f>(0.95*0.95*0.05)*3</f>
        <v>0.135375</v>
      </c>
      <c r="E14" s="29"/>
      <c r="F14" s="30"/>
    </row>
    <row r="15" spans="1:6" x14ac:dyDescent="0.3">
      <c r="A15" s="27" t="s">
        <v>117</v>
      </c>
      <c r="B15" s="28" t="s">
        <v>118</v>
      </c>
      <c r="C15" s="27" t="s">
        <v>10</v>
      </c>
      <c r="D15" s="24">
        <f>37.5*0.05*0.3</f>
        <v>0.5625</v>
      </c>
      <c r="E15" s="29"/>
      <c r="F15" s="30"/>
    </row>
    <row r="16" spans="1:6" x14ac:dyDescent="0.3">
      <c r="A16" s="27" t="s">
        <v>119</v>
      </c>
      <c r="B16" s="28" t="s">
        <v>120</v>
      </c>
      <c r="C16" s="27" t="s">
        <v>10</v>
      </c>
      <c r="D16" s="24">
        <f>35.7*0.15*0.3</f>
        <v>1.6065</v>
      </c>
      <c r="E16" s="29"/>
      <c r="F16" s="30"/>
    </row>
    <row r="17" spans="1:6" x14ac:dyDescent="0.3">
      <c r="A17" s="27" t="s">
        <v>121</v>
      </c>
      <c r="B17" s="28" t="s">
        <v>122</v>
      </c>
      <c r="C17" s="27" t="s">
        <v>10</v>
      </c>
      <c r="D17" s="24">
        <f>0.15*0.2*0.9*3+0.15*0.15*0.9*6</f>
        <v>0.20250000000000001</v>
      </c>
      <c r="E17" s="29"/>
      <c r="F17" s="30"/>
    </row>
    <row r="18" spans="1:6" x14ac:dyDescent="0.3">
      <c r="A18" s="27" t="s">
        <v>123</v>
      </c>
      <c r="B18" s="28" t="s">
        <v>124</v>
      </c>
      <c r="C18" s="27" t="s">
        <v>10</v>
      </c>
      <c r="D18" s="24">
        <f>29.7*0.08</f>
        <v>2.3759999999999999</v>
      </c>
      <c r="E18" s="29"/>
      <c r="F18" s="30"/>
    </row>
    <row r="19" spans="1:6" x14ac:dyDescent="0.3">
      <c r="A19" s="23" t="s">
        <v>125</v>
      </c>
      <c r="B19" s="119" t="s">
        <v>194</v>
      </c>
      <c r="C19" s="120"/>
      <c r="D19" s="120"/>
      <c r="E19" s="120"/>
      <c r="F19" s="121"/>
    </row>
    <row r="20" spans="1:6" x14ac:dyDescent="0.3">
      <c r="A20" s="27" t="s">
        <v>119</v>
      </c>
      <c r="B20" s="28" t="s">
        <v>126</v>
      </c>
      <c r="C20" s="27" t="s">
        <v>9</v>
      </c>
      <c r="D20" s="24">
        <f>35.7*0.8*1.1</f>
        <v>31.416000000000004</v>
      </c>
      <c r="E20" s="29"/>
      <c r="F20" s="30"/>
    </row>
    <row r="21" spans="1:6" x14ac:dyDescent="0.3">
      <c r="A21" s="27" t="s">
        <v>121</v>
      </c>
      <c r="B21" s="28" t="s">
        <v>127</v>
      </c>
      <c r="C21" s="27" t="s">
        <v>10</v>
      </c>
      <c r="D21" s="24">
        <f>29.7*0.05</f>
        <v>1.4850000000000001</v>
      </c>
      <c r="E21" s="29"/>
      <c r="F21" s="30"/>
    </row>
    <row r="22" spans="1:6" x14ac:dyDescent="0.3">
      <c r="A22" s="27" t="s">
        <v>123</v>
      </c>
      <c r="B22" s="28" t="s">
        <v>128</v>
      </c>
      <c r="C22" s="27" t="s">
        <v>10</v>
      </c>
      <c r="D22" s="24">
        <f>0.1</f>
        <v>0.1</v>
      </c>
      <c r="E22" s="29"/>
      <c r="F22" s="30"/>
    </row>
    <row r="23" spans="1:6" x14ac:dyDescent="0.3">
      <c r="A23" s="27" t="s">
        <v>129</v>
      </c>
      <c r="B23" s="28" t="s">
        <v>130</v>
      </c>
      <c r="C23" s="27" t="s">
        <v>10</v>
      </c>
      <c r="D23" s="24">
        <f>(0.8*0.8*0.3)*6</f>
        <v>1.1520000000000001</v>
      </c>
      <c r="E23" s="29"/>
      <c r="F23" s="31"/>
    </row>
    <row r="24" spans="1:6" x14ac:dyDescent="0.3">
      <c r="A24" s="27" t="s">
        <v>131</v>
      </c>
      <c r="B24" s="28" t="s">
        <v>132</v>
      </c>
      <c r="C24" s="27" t="s">
        <v>10</v>
      </c>
      <c r="D24" s="24">
        <f>(0.9*0.9*0.3)*3</f>
        <v>0.72899999999999998</v>
      </c>
      <c r="E24" s="29"/>
      <c r="F24" s="31"/>
    </row>
    <row r="25" spans="1:6" x14ac:dyDescent="0.3">
      <c r="A25" s="32"/>
      <c r="B25" s="111" t="s">
        <v>133</v>
      </c>
      <c r="C25" s="112"/>
      <c r="D25" s="112"/>
      <c r="E25" s="113"/>
      <c r="F25" s="26"/>
    </row>
    <row r="26" spans="1:6" x14ac:dyDescent="0.3">
      <c r="A26" s="23" t="s">
        <v>134</v>
      </c>
      <c r="B26" s="118" t="s">
        <v>77</v>
      </c>
      <c r="C26" s="118"/>
      <c r="D26" s="118"/>
      <c r="E26" s="118"/>
      <c r="F26" s="118"/>
    </row>
    <row r="27" spans="1:6" x14ac:dyDescent="0.3">
      <c r="A27" s="27" t="s">
        <v>135</v>
      </c>
      <c r="B27" s="28" t="s">
        <v>78</v>
      </c>
      <c r="C27" s="27" t="s">
        <v>10</v>
      </c>
      <c r="D27" s="24">
        <f>0.15*0.2*3.2*3+0.15*0.15*3.2*6</f>
        <v>0.72</v>
      </c>
      <c r="E27" s="29"/>
      <c r="F27" s="31"/>
    </row>
    <row r="28" spans="1:6" x14ac:dyDescent="0.3">
      <c r="A28" s="27" t="s">
        <v>136</v>
      </c>
      <c r="B28" s="28" t="s">
        <v>137</v>
      </c>
      <c r="C28" s="27" t="s">
        <v>10</v>
      </c>
      <c r="D28" s="24">
        <f>35.7*0.15*0.15</f>
        <v>0.80325000000000002</v>
      </c>
      <c r="E28" s="29"/>
      <c r="F28" s="31"/>
    </row>
    <row r="29" spans="1:6" x14ac:dyDescent="0.3">
      <c r="A29" s="27" t="s">
        <v>138</v>
      </c>
      <c r="B29" s="28" t="s">
        <v>139</v>
      </c>
      <c r="C29" s="27" t="s">
        <v>10</v>
      </c>
      <c r="D29" s="33">
        <f>(4*0.2*0.2)</f>
        <v>0.16000000000000003</v>
      </c>
      <c r="E29" s="29"/>
      <c r="F29" s="31"/>
    </row>
    <row r="30" spans="1:6" x14ac:dyDescent="0.3">
      <c r="A30" s="27" t="s">
        <v>140</v>
      </c>
      <c r="B30" s="28" t="s">
        <v>141</v>
      </c>
      <c r="C30" s="27" t="s">
        <v>10</v>
      </c>
      <c r="D30" s="33">
        <f>35.7*0.15*0.4</f>
        <v>2.1420000000000003</v>
      </c>
      <c r="E30" s="29"/>
      <c r="F30" s="31"/>
    </row>
    <row r="31" spans="1:6" x14ac:dyDescent="0.3">
      <c r="A31" s="27" t="s">
        <v>142</v>
      </c>
      <c r="B31" s="28" t="s">
        <v>79</v>
      </c>
      <c r="C31" s="27" t="s">
        <v>10</v>
      </c>
      <c r="D31" s="33">
        <f>6.45*5.3*0.05</f>
        <v>1.7092500000000002</v>
      </c>
      <c r="E31" s="29"/>
      <c r="F31" s="31"/>
    </row>
    <row r="32" spans="1:6" x14ac:dyDescent="0.3">
      <c r="A32" s="27" t="s">
        <v>143</v>
      </c>
      <c r="B32" s="34" t="s">
        <v>144</v>
      </c>
      <c r="C32" s="35" t="s">
        <v>10</v>
      </c>
      <c r="D32" s="33">
        <f>0.28</f>
        <v>0.28000000000000003</v>
      </c>
      <c r="E32" s="29"/>
      <c r="F32" s="31"/>
    </row>
    <row r="33" spans="1:6" x14ac:dyDescent="0.3">
      <c r="A33" s="36" t="s">
        <v>145</v>
      </c>
      <c r="B33" s="37" t="s">
        <v>146</v>
      </c>
      <c r="C33" s="27"/>
      <c r="D33" s="33"/>
      <c r="E33" s="29"/>
      <c r="F33" s="31"/>
    </row>
    <row r="34" spans="1:6" x14ac:dyDescent="0.3">
      <c r="A34" s="27" t="s">
        <v>147</v>
      </c>
      <c r="B34" s="28" t="s">
        <v>89</v>
      </c>
      <c r="C34" s="27" t="s">
        <v>16</v>
      </c>
      <c r="D34" s="33">
        <v>29.7</v>
      </c>
      <c r="E34" s="29"/>
      <c r="F34" s="31"/>
    </row>
    <row r="35" spans="1:6" x14ac:dyDescent="0.3">
      <c r="A35" s="32"/>
      <c r="B35" s="111" t="s">
        <v>148</v>
      </c>
      <c r="C35" s="112"/>
      <c r="D35" s="112"/>
      <c r="E35" s="113"/>
      <c r="F35" s="26"/>
    </row>
    <row r="36" spans="1:6" x14ac:dyDescent="0.3">
      <c r="A36" s="23" t="s">
        <v>149</v>
      </c>
      <c r="B36" s="118" t="s">
        <v>80</v>
      </c>
      <c r="C36" s="118"/>
      <c r="D36" s="118"/>
      <c r="E36" s="118"/>
      <c r="F36" s="118"/>
    </row>
    <row r="37" spans="1:6" x14ac:dyDescent="0.3">
      <c r="A37" s="27" t="s">
        <v>150</v>
      </c>
      <c r="B37" s="28" t="s">
        <v>151</v>
      </c>
      <c r="C37" s="27" t="s">
        <v>9</v>
      </c>
      <c r="D37" s="33">
        <f>35.7*3.2+11.75*0.6</f>
        <v>121.29</v>
      </c>
      <c r="E37" s="29"/>
      <c r="F37" s="31"/>
    </row>
    <row r="38" spans="1:6" x14ac:dyDescent="0.3">
      <c r="A38" s="27" t="s">
        <v>152</v>
      </c>
      <c r="B38" s="28" t="s">
        <v>153</v>
      </c>
      <c r="C38" s="27" t="s">
        <v>19</v>
      </c>
      <c r="D38" s="33">
        <v>4</v>
      </c>
      <c r="E38" s="29"/>
      <c r="F38" s="31"/>
    </row>
    <row r="39" spans="1:6" x14ac:dyDescent="0.3">
      <c r="A39" s="32"/>
      <c r="B39" s="111" t="s">
        <v>154</v>
      </c>
      <c r="C39" s="112"/>
      <c r="D39" s="112"/>
      <c r="E39" s="113"/>
      <c r="F39" s="26"/>
    </row>
    <row r="40" spans="1:6" x14ac:dyDescent="0.3">
      <c r="A40" s="23" t="s">
        <v>155</v>
      </c>
      <c r="B40" s="118" t="s">
        <v>81</v>
      </c>
      <c r="C40" s="118"/>
      <c r="D40" s="118"/>
      <c r="E40" s="118"/>
      <c r="F40" s="118"/>
    </row>
    <row r="41" spans="1:6" x14ac:dyDescent="0.3">
      <c r="A41" s="27" t="s">
        <v>156</v>
      </c>
      <c r="B41" s="28" t="s">
        <v>157</v>
      </c>
      <c r="C41" s="27" t="s">
        <v>9</v>
      </c>
      <c r="D41" s="33">
        <f>114.24</f>
        <v>114.24</v>
      </c>
      <c r="E41" s="29"/>
      <c r="F41" s="31"/>
    </row>
    <row r="42" spans="1:6" x14ac:dyDescent="0.3">
      <c r="A42" s="27" t="s">
        <v>158</v>
      </c>
      <c r="B42" s="28" t="s">
        <v>159</v>
      </c>
      <c r="C42" s="27" t="s">
        <v>9</v>
      </c>
      <c r="D42" s="33">
        <f>(6.3+5.3)*2*4.1</f>
        <v>95.11999999999999</v>
      </c>
      <c r="E42" s="29"/>
      <c r="F42" s="31"/>
    </row>
    <row r="43" spans="1:6" x14ac:dyDescent="0.3">
      <c r="A43" s="27" t="s">
        <v>160</v>
      </c>
      <c r="B43" s="28" t="s">
        <v>82</v>
      </c>
      <c r="C43" s="27" t="s">
        <v>9</v>
      </c>
      <c r="D43" s="33">
        <v>29.7</v>
      </c>
      <c r="E43" s="29"/>
      <c r="F43" s="31"/>
    </row>
    <row r="44" spans="1:6" x14ac:dyDescent="0.3">
      <c r="A44" s="32"/>
      <c r="B44" s="111" t="s">
        <v>161</v>
      </c>
      <c r="C44" s="112"/>
      <c r="D44" s="112"/>
      <c r="E44" s="113"/>
      <c r="F44" s="26"/>
    </row>
    <row r="45" spans="1:6" x14ac:dyDescent="0.3">
      <c r="A45" s="23" t="s">
        <v>162</v>
      </c>
      <c r="B45" s="118" t="s">
        <v>195</v>
      </c>
      <c r="C45" s="118"/>
      <c r="D45" s="118"/>
      <c r="E45" s="118"/>
      <c r="F45" s="118"/>
    </row>
    <row r="46" spans="1:6" x14ac:dyDescent="0.3">
      <c r="A46" s="27" t="s">
        <v>163</v>
      </c>
      <c r="B46" s="28" t="s">
        <v>164</v>
      </c>
      <c r="C46" s="27" t="s">
        <v>9</v>
      </c>
      <c r="D46" s="33">
        <v>34.74</v>
      </c>
      <c r="E46" s="29"/>
      <c r="F46" s="31"/>
    </row>
    <row r="47" spans="1:6" x14ac:dyDescent="0.3">
      <c r="A47" s="27" t="s">
        <v>165</v>
      </c>
      <c r="B47" s="34" t="s">
        <v>20</v>
      </c>
      <c r="C47" s="27" t="s">
        <v>38</v>
      </c>
      <c r="D47" s="33">
        <f>(6.15+5.3)</f>
        <v>11.45</v>
      </c>
      <c r="E47" s="29"/>
      <c r="F47" s="31"/>
    </row>
    <row r="48" spans="1:6" x14ac:dyDescent="0.3">
      <c r="A48" s="32"/>
      <c r="B48" s="122" t="s">
        <v>166</v>
      </c>
      <c r="C48" s="123"/>
      <c r="D48" s="123"/>
      <c r="E48" s="124"/>
      <c r="F48" s="26"/>
    </row>
    <row r="49" spans="1:6" x14ac:dyDescent="0.3">
      <c r="A49" s="23" t="s">
        <v>167</v>
      </c>
      <c r="B49" s="118" t="s">
        <v>83</v>
      </c>
      <c r="C49" s="118"/>
      <c r="D49" s="118"/>
      <c r="E49" s="118"/>
      <c r="F49" s="118"/>
    </row>
    <row r="50" spans="1:6" ht="27.6" x14ac:dyDescent="0.3">
      <c r="A50" s="27" t="s">
        <v>168</v>
      </c>
      <c r="B50" s="34" t="s">
        <v>169</v>
      </c>
      <c r="C50" s="35" t="s">
        <v>19</v>
      </c>
      <c r="D50" s="33">
        <v>1</v>
      </c>
      <c r="E50" s="29"/>
      <c r="F50" s="38"/>
    </row>
    <row r="51" spans="1:6" ht="27.6" x14ac:dyDescent="0.3">
      <c r="A51" s="27" t="s">
        <v>170</v>
      </c>
      <c r="B51" s="34" t="s">
        <v>171</v>
      </c>
      <c r="C51" s="35" t="s">
        <v>19</v>
      </c>
      <c r="D51" s="33">
        <v>2</v>
      </c>
      <c r="E51" s="29"/>
      <c r="F51" s="38"/>
    </row>
    <row r="52" spans="1:6" ht="27.6" x14ac:dyDescent="0.3">
      <c r="A52" s="27" t="s">
        <v>172</v>
      </c>
      <c r="B52" s="34" t="s">
        <v>173</v>
      </c>
      <c r="C52" s="35" t="s">
        <v>19</v>
      </c>
      <c r="D52" s="33">
        <v>1</v>
      </c>
      <c r="E52" s="29"/>
      <c r="F52" s="38"/>
    </row>
    <row r="53" spans="1:6" ht="27.6" x14ac:dyDescent="0.3">
      <c r="A53" s="27" t="s">
        <v>174</v>
      </c>
      <c r="B53" s="34" t="s">
        <v>175</v>
      </c>
      <c r="C53" s="35" t="s">
        <v>19</v>
      </c>
      <c r="D53" s="33">
        <v>3</v>
      </c>
      <c r="E53" s="29"/>
      <c r="F53" s="38"/>
    </row>
    <row r="54" spans="1:6" x14ac:dyDescent="0.3">
      <c r="A54" s="32"/>
      <c r="B54" s="122" t="s">
        <v>176</v>
      </c>
      <c r="C54" s="123"/>
      <c r="D54" s="123"/>
      <c r="E54" s="124"/>
      <c r="F54" s="26"/>
    </row>
    <row r="55" spans="1:6" x14ac:dyDescent="0.3">
      <c r="A55" s="23" t="s">
        <v>177</v>
      </c>
      <c r="B55" s="118" t="s">
        <v>84</v>
      </c>
      <c r="C55" s="118"/>
      <c r="D55" s="118"/>
      <c r="E55" s="118"/>
      <c r="F55" s="118"/>
    </row>
    <row r="56" spans="1:6" x14ac:dyDescent="0.3">
      <c r="A56" s="27" t="s">
        <v>178</v>
      </c>
      <c r="B56" s="28" t="s">
        <v>85</v>
      </c>
      <c r="C56" s="27" t="s">
        <v>9</v>
      </c>
      <c r="D56" s="33">
        <f>SUM(D57:D58)</f>
        <v>143.94</v>
      </c>
      <c r="E56" s="29"/>
      <c r="F56" s="31"/>
    </row>
    <row r="57" spans="1:6" x14ac:dyDescent="0.3">
      <c r="A57" s="27" t="s">
        <v>179</v>
      </c>
      <c r="B57" s="28" t="s">
        <v>180</v>
      </c>
      <c r="C57" s="27" t="s">
        <v>9</v>
      </c>
      <c r="D57" s="33">
        <f>+D62</f>
        <v>29.7</v>
      </c>
      <c r="E57" s="29"/>
      <c r="F57" s="31"/>
    </row>
    <row r="58" spans="1:6" x14ac:dyDescent="0.3">
      <c r="A58" s="27" t="s">
        <v>181</v>
      </c>
      <c r="B58" s="28" t="s">
        <v>182</v>
      </c>
      <c r="C58" s="27" t="s">
        <v>9</v>
      </c>
      <c r="D58" s="33">
        <f>114.24</f>
        <v>114.24</v>
      </c>
      <c r="E58" s="29"/>
      <c r="F58" s="31"/>
    </row>
    <row r="59" spans="1:6" x14ac:dyDescent="0.3">
      <c r="A59" s="27" t="s">
        <v>183</v>
      </c>
      <c r="B59" s="28" t="s">
        <v>184</v>
      </c>
      <c r="C59" s="27" t="s">
        <v>9</v>
      </c>
      <c r="D59" s="33">
        <f>D42</f>
        <v>95.11999999999999</v>
      </c>
      <c r="E59" s="29"/>
      <c r="F59" s="31"/>
    </row>
    <row r="60" spans="1:6" x14ac:dyDescent="0.3">
      <c r="A60" s="25"/>
      <c r="B60" s="122" t="s">
        <v>185</v>
      </c>
      <c r="C60" s="123"/>
      <c r="D60" s="123"/>
      <c r="E60" s="124"/>
      <c r="F60" s="26"/>
    </row>
    <row r="61" spans="1:6" x14ac:dyDescent="0.3">
      <c r="A61" s="23" t="s">
        <v>177</v>
      </c>
      <c r="B61" s="118" t="s">
        <v>189</v>
      </c>
      <c r="C61" s="118"/>
      <c r="D61" s="118"/>
      <c r="E61" s="118"/>
      <c r="F61" s="118"/>
    </row>
    <row r="62" spans="1:6" x14ac:dyDescent="0.3">
      <c r="A62" s="27" t="s">
        <v>178</v>
      </c>
      <c r="B62" s="3" t="s">
        <v>186</v>
      </c>
      <c r="C62" s="39" t="s">
        <v>38</v>
      </c>
      <c r="D62" s="40">
        <f>20+5+4.7</f>
        <v>29.7</v>
      </c>
      <c r="E62" s="8"/>
      <c r="F62" s="41"/>
    </row>
    <row r="63" spans="1:6" x14ac:dyDescent="0.3">
      <c r="A63" s="27" t="s">
        <v>179</v>
      </c>
      <c r="B63" s="3" t="s">
        <v>187</v>
      </c>
      <c r="C63" s="39" t="s">
        <v>38</v>
      </c>
      <c r="D63" s="40">
        <v>35.700000000000003</v>
      </c>
      <c r="E63" s="8"/>
      <c r="F63" s="41"/>
    </row>
    <row r="64" spans="1:6" x14ac:dyDescent="0.3">
      <c r="A64" s="25"/>
      <c r="B64" s="122" t="s">
        <v>188</v>
      </c>
      <c r="C64" s="123"/>
      <c r="D64" s="123"/>
      <c r="E64" s="124"/>
      <c r="F64" s="26"/>
    </row>
    <row r="65" spans="1:6" x14ac:dyDescent="0.3">
      <c r="A65" s="23" t="s">
        <v>332</v>
      </c>
      <c r="B65" s="125" t="s">
        <v>333</v>
      </c>
      <c r="C65" s="125"/>
      <c r="D65" s="125"/>
      <c r="E65" s="125"/>
      <c r="F65" s="125"/>
    </row>
    <row r="66" spans="1:6" ht="69" x14ac:dyDescent="0.3">
      <c r="A66" s="35" t="s">
        <v>334</v>
      </c>
      <c r="B66" s="2" t="s">
        <v>335</v>
      </c>
      <c r="C66" s="39" t="s">
        <v>7</v>
      </c>
      <c r="D66" s="40">
        <v>1</v>
      </c>
      <c r="E66" s="8"/>
      <c r="F66" s="66"/>
    </row>
    <row r="67" spans="1:6" x14ac:dyDescent="0.3">
      <c r="A67" s="122" t="s">
        <v>336</v>
      </c>
      <c r="B67" s="123"/>
      <c r="C67" s="123"/>
      <c r="D67" s="123"/>
      <c r="E67" s="124"/>
      <c r="F67" s="99"/>
    </row>
    <row r="68" spans="1:6" ht="17.399999999999999" x14ac:dyDescent="0.3">
      <c r="A68" s="137" t="s">
        <v>196</v>
      </c>
      <c r="B68" s="138"/>
      <c r="C68" s="138"/>
      <c r="D68" s="138"/>
      <c r="E68" s="139"/>
      <c r="F68" s="42"/>
    </row>
    <row r="69" spans="1:6" ht="17.399999999999999" x14ac:dyDescent="0.3">
      <c r="A69" s="68"/>
      <c r="B69" s="68"/>
      <c r="C69" s="68"/>
      <c r="D69" s="68"/>
      <c r="E69" s="68"/>
      <c r="F69" s="69"/>
    </row>
    <row r="71" spans="1:6" ht="15.6" x14ac:dyDescent="0.3">
      <c r="A71" s="115" t="s">
        <v>319</v>
      </c>
      <c r="B71" s="140"/>
      <c r="C71" s="140"/>
      <c r="D71" s="140"/>
      <c r="E71" s="140"/>
      <c r="F71" s="141"/>
    </row>
    <row r="72" spans="1:6" x14ac:dyDescent="0.3">
      <c r="A72" s="43">
        <v>1</v>
      </c>
      <c r="B72" s="135" t="s">
        <v>21</v>
      </c>
      <c r="C72" s="136"/>
      <c r="D72" s="136"/>
      <c r="E72" s="136"/>
      <c r="F72" s="142"/>
    </row>
    <row r="73" spans="1:6" ht="16.2" x14ac:dyDescent="0.3">
      <c r="A73" s="44" t="s">
        <v>6</v>
      </c>
      <c r="B73" s="45" t="s">
        <v>27</v>
      </c>
      <c r="C73" s="46" t="s">
        <v>200</v>
      </c>
      <c r="D73" s="47">
        <v>18.899999999999999</v>
      </c>
      <c r="E73" s="46"/>
      <c r="F73" s="48"/>
    </row>
    <row r="74" spans="1:6" ht="16.2" x14ac:dyDescent="0.3">
      <c r="A74" s="44" t="s">
        <v>48</v>
      </c>
      <c r="B74" s="49" t="s">
        <v>28</v>
      </c>
      <c r="C74" s="44" t="s">
        <v>200</v>
      </c>
      <c r="D74" s="44">
        <v>0.97199999999999998</v>
      </c>
      <c r="E74" s="44"/>
      <c r="F74" s="38"/>
    </row>
    <row r="75" spans="1:6" ht="16.2" x14ac:dyDescent="0.3">
      <c r="A75" s="44" t="s">
        <v>49</v>
      </c>
      <c r="B75" s="49" t="s">
        <v>29</v>
      </c>
      <c r="C75" s="44" t="s">
        <v>200</v>
      </c>
      <c r="D75" s="50">
        <f>(4.05*0.3*0.55)+(4.2*1*0.3)+(1.6*1.15*0.15)</f>
        <v>2.20425</v>
      </c>
      <c r="E75" s="44"/>
      <c r="F75" s="38"/>
    </row>
    <row r="76" spans="1:6" x14ac:dyDescent="0.3">
      <c r="A76" s="51"/>
      <c r="B76" s="52" t="s">
        <v>58</v>
      </c>
      <c r="C76" s="53"/>
      <c r="D76" s="54"/>
      <c r="E76" s="52"/>
      <c r="F76" s="55"/>
    </row>
    <row r="77" spans="1:6" x14ac:dyDescent="0.3">
      <c r="A77" s="43">
        <v>2</v>
      </c>
      <c r="B77" s="135" t="s">
        <v>96</v>
      </c>
      <c r="C77" s="136"/>
      <c r="D77" s="136"/>
      <c r="E77" s="136"/>
      <c r="F77" s="142"/>
    </row>
    <row r="78" spans="1:6" ht="16.2" x14ac:dyDescent="0.3">
      <c r="A78" s="44" t="s">
        <v>8</v>
      </c>
      <c r="B78" s="45" t="s">
        <v>201</v>
      </c>
      <c r="C78" s="46" t="s">
        <v>200</v>
      </c>
      <c r="D78" s="47">
        <f>(15.25*0.05*0.6+4.2*0.05*0.25)</f>
        <v>0.51</v>
      </c>
      <c r="E78" s="46"/>
      <c r="F78" s="48"/>
    </row>
    <row r="79" spans="1:6" ht="16.2" x14ac:dyDescent="0.3">
      <c r="A79" s="44" t="s">
        <v>50</v>
      </c>
      <c r="B79" s="49" t="s">
        <v>202</v>
      </c>
      <c r="C79" s="44" t="s">
        <v>200</v>
      </c>
      <c r="D79" s="50">
        <f>14.8*0.2</f>
        <v>2.9600000000000004</v>
      </c>
      <c r="E79" s="44"/>
      <c r="F79" s="38"/>
    </row>
    <row r="80" spans="1:6" ht="16.2" x14ac:dyDescent="0.3">
      <c r="A80" s="44" t="s">
        <v>51</v>
      </c>
      <c r="B80" s="49" t="s">
        <v>203</v>
      </c>
      <c r="C80" s="44" t="s">
        <v>200</v>
      </c>
      <c r="D80" s="50">
        <v>1.0169999999999999</v>
      </c>
      <c r="E80" s="44"/>
      <c r="F80" s="38"/>
    </row>
    <row r="81" spans="1:6" ht="16.2" x14ac:dyDescent="0.3">
      <c r="A81" s="44" t="s">
        <v>52</v>
      </c>
      <c r="B81" s="56" t="s">
        <v>204</v>
      </c>
      <c r="C81" s="57" t="s">
        <v>205</v>
      </c>
      <c r="D81" s="57">
        <v>0.12</v>
      </c>
      <c r="E81" s="44"/>
      <c r="F81" s="38"/>
    </row>
    <row r="82" spans="1:6" x14ac:dyDescent="0.3">
      <c r="A82" s="44" t="s">
        <v>53</v>
      </c>
      <c r="B82" s="56" t="s">
        <v>30</v>
      </c>
      <c r="C82" s="57" t="str">
        <f>+C81</f>
        <v>m3</v>
      </c>
      <c r="D82" s="57">
        <f>2.9*1*0.1</f>
        <v>0.28999999999999998</v>
      </c>
      <c r="E82" s="44"/>
      <c r="F82" s="38"/>
    </row>
    <row r="83" spans="1:6" x14ac:dyDescent="0.3">
      <c r="A83" s="44" t="s">
        <v>54</v>
      </c>
      <c r="B83" s="56" t="s">
        <v>31</v>
      </c>
      <c r="C83" s="57" t="str">
        <f>+C85</f>
        <v>m3</v>
      </c>
      <c r="D83" s="58">
        <v>0.19500000000000001</v>
      </c>
      <c r="E83" s="44"/>
      <c r="F83" s="38"/>
    </row>
    <row r="84" spans="1:6" ht="16.2" x14ac:dyDescent="0.3">
      <c r="A84" s="44" t="s">
        <v>55</v>
      </c>
      <c r="B84" s="49" t="s">
        <v>32</v>
      </c>
      <c r="C84" s="44" t="s">
        <v>206</v>
      </c>
      <c r="D84" s="50">
        <f>14.35*1.6+4.05*0.55</f>
        <v>25.1875</v>
      </c>
      <c r="E84" s="44"/>
      <c r="F84" s="38"/>
    </row>
    <row r="85" spans="1:6" ht="27.6" x14ac:dyDescent="0.3">
      <c r="A85" s="44" t="s">
        <v>56</v>
      </c>
      <c r="B85" s="49" t="s">
        <v>73</v>
      </c>
      <c r="C85" s="44" t="s">
        <v>200</v>
      </c>
      <c r="D85" s="44">
        <v>0.84</v>
      </c>
      <c r="E85" s="44"/>
      <c r="F85" s="38"/>
    </row>
    <row r="86" spans="1:6" ht="16.2" x14ac:dyDescent="0.3">
      <c r="A86" s="44" t="s">
        <v>57</v>
      </c>
      <c r="B86" s="49" t="s">
        <v>33</v>
      </c>
      <c r="C86" s="44" t="s">
        <v>206</v>
      </c>
      <c r="D86" s="50">
        <f>19.4*1.6</f>
        <v>31.04</v>
      </c>
      <c r="E86" s="44"/>
      <c r="F86" s="38"/>
    </row>
    <row r="87" spans="1:6" x14ac:dyDescent="0.3">
      <c r="A87" s="51"/>
      <c r="B87" s="59" t="s">
        <v>59</v>
      </c>
      <c r="C87" s="51"/>
      <c r="D87" s="60"/>
      <c r="E87" s="59"/>
      <c r="F87" s="61"/>
    </row>
    <row r="88" spans="1:6" x14ac:dyDescent="0.3">
      <c r="A88" s="43">
        <v>3</v>
      </c>
      <c r="B88" s="135" t="s">
        <v>77</v>
      </c>
      <c r="C88" s="136"/>
      <c r="D88" s="136"/>
      <c r="E88" s="136"/>
      <c r="F88" s="142"/>
    </row>
    <row r="89" spans="1:6" ht="16.2" x14ac:dyDescent="0.3">
      <c r="A89" s="44" t="s">
        <v>12</v>
      </c>
      <c r="B89" s="49" t="s">
        <v>34</v>
      </c>
      <c r="C89" s="44" t="s">
        <v>200</v>
      </c>
      <c r="D89" s="44">
        <v>0.85</v>
      </c>
      <c r="E89" s="44"/>
      <c r="F89" s="38"/>
    </row>
    <row r="90" spans="1:6" ht="16.2" x14ac:dyDescent="0.3">
      <c r="A90" s="44" t="s">
        <v>65</v>
      </c>
      <c r="B90" s="49" t="s">
        <v>35</v>
      </c>
      <c r="C90" s="44" t="s">
        <v>206</v>
      </c>
      <c r="D90" s="50">
        <v>37.11</v>
      </c>
      <c r="E90" s="44"/>
      <c r="F90" s="38"/>
    </row>
    <row r="91" spans="1:6" ht="16.2" x14ac:dyDescent="0.3">
      <c r="A91" s="44" t="s">
        <v>13</v>
      </c>
      <c r="B91" s="49" t="s">
        <v>207</v>
      </c>
      <c r="C91" s="44" t="s">
        <v>200</v>
      </c>
      <c r="D91" s="58">
        <f>0.49+0.2</f>
        <v>0.69</v>
      </c>
      <c r="E91" s="44"/>
      <c r="F91" s="38"/>
    </row>
    <row r="92" spans="1:6" x14ac:dyDescent="0.3">
      <c r="A92" s="51"/>
      <c r="B92" s="59" t="s">
        <v>60</v>
      </c>
      <c r="C92" s="51"/>
      <c r="D92" s="60"/>
      <c r="E92" s="62"/>
      <c r="F92" s="61"/>
    </row>
    <row r="93" spans="1:6" x14ac:dyDescent="0.3">
      <c r="A93" s="43">
        <v>4</v>
      </c>
      <c r="B93" s="135" t="s">
        <v>81</v>
      </c>
      <c r="C93" s="136"/>
      <c r="D93" s="136"/>
      <c r="E93" s="136"/>
      <c r="F93" s="142"/>
    </row>
    <row r="94" spans="1:6" ht="16.2" x14ac:dyDescent="0.3">
      <c r="A94" s="44" t="s">
        <v>14</v>
      </c>
      <c r="B94" s="49" t="s">
        <v>36</v>
      </c>
      <c r="C94" s="44" t="s">
        <v>206</v>
      </c>
      <c r="D94" s="44">
        <f>15.2*2.2</f>
        <v>33.44</v>
      </c>
      <c r="E94" s="44"/>
      <c r="F94" s="38"/>
    </row>
    <row r="95" spans="1:6" ht="16.2" x14ac:dyDescent="0.3">
      <c r="A95" s="44" t="s">
        <v>15</v>
      </c>
      <c r="B95" s="49" t="s">
        <v>37</v>
      </c>
      <c r="C95" s="44" t="s">
        <v>206</v>
      </c>
      <c r="D95" s="44">
        <f>34.21</f>
        <v>34.21</v>
      </c>
      <c r="E95" s="44"/>
      <c r="F95" s="38"/>
    </row>
    <row r="96" spans="1:6" x14ac:dyDescent="0.3">
      <c r="A96" s="51"/>
      <c r="B96" s="59" t="s">
        <v>61</v>
      </c>
      <c r="C96" s="51"/>
      <c r="D96" s="60"/>
      <c r="E96" s="62"/>
      <c r="F96" s="61"/>
    </row>
    <row r="97" spans="1:6" x14ac:dyDescent="0.3">
      <c r="A97" s="43">
        <v>5</v>
      </c>
      <c r="B97" s="135" t="s">
        <v>190</v>
      </c>
      <c r="C97" s="136"/>
      <c r="D97" s="136"/>
      <c r="E97" s="136"/>
      <c r="F97" s="142"/>
    </row>
    <row r="98" spans="1:6" x14ac:dyDescent="0.3">
      <c r="A98" s="44" t="s">
        <v>17</v>
      </c>
      <c r="B98" s="49" t="s">
        <v>91</v>
      </c>
      <c r="C98" s="44" t="s">
        <v>38</v>
      </c>
      <c r="D98" s="44">
        <v>3.6</v>
      </c>
      <c r="E98" s="44"/>
      <c r="F98" s="38"/>
    </row>
    <row r="99" spans="1:6" ht="16.2" x14ac:dyDescent="0.3">
      <c r="A99" s="44" t="s">
        <v>18</v>
      </c>
      <c r="B99" s="49" t="s">
        <v>39</v>
      </c>
      <c r="C99" s="44" t="s">
        <v>206</v>
      </c>
      <c r="D99" s="44">
        <v>4.88</v>
      </c>
      <c r="E99" s="44"/>
      <c r="F99" s="38"/>
    </row>
    <row r="100" spans="1:6" ht="27.6" x14ac:dyDescent="0.3">
      <c r="A100" s="44" t="s">
        <v>22</v>
      </c>
      <c r="B100" s="49" t="s">
        <v>40</v>
      </c>
      <c r="C100" s="44" t="s">
        <v>206</v>
      </c>
      <c r="D100" s="44">
        <v>6.82</v>
      </c>
      <c r="E100" s="44"/>
      <c r="F100" s="38"/>
    </row>
    <row r="101" spans="1:6" x14ac:dyDescent="0.3">
      <c r="A101" s="51"/>
      <c r="B101" s="59" t="s">
        <v>62</v>
      </c>
      <c r="C101" s="51"/>
      <c r="D101" s="63"/>
      <c r="E101" s="62"/>
      <c r="F101" s="61"/>
    </row>
    <row r="102" spans="1:6" x14ac:dyDescent="0.3">
      <c r="A102" s="43">
        <v>6</v>
      </c>
      <c r="B102" s="135" t="s">
        <v>191</v>
      </c>
      <c r="C102" s="136"/>
      <c r="D102" s="136"/>
      <c r="E102" s="136"/>
      <c r="F102" s="142"/>
    </row>
    <row r="103" spans="1:6" ht="27.6" x14ac:dyDescent="0.3">
      <c r="A103" s="44" t="s">
        <v>23</v>
      </c>
      <c r="B103" s="49" t="s">
        <v>41</v>
      </c>
      <c r="C103" s="44" t="s">
        <v>19</v>
      </c>
      <c r="D103" s="44">
        <v>2</v>
      </c>
      <c r="E103" s="44"/>
      <c r="F103" s="38"/>
    </row>
    <row r="104" spans="1:6" ht="27.6" x14ac:dyDescent="0.3">
      <c r="A104" s="44" t="s">
        <v>24</v>
      </c>
      <c r="B104" s="49" t="s">
        <v>42</v>
      </c>
      <c r="C104" s="44" t="s">
        <v>7</v>
      </c>
      <c r="D104" s="44">
        <v>1</v>
      </c>
      <c r="E104" s="44"/>
      <c r="F104" s="38"/>
    </row>
    <row r="105" spans="1:6" x14ac:dyDescent="0.3">
      <c r="A105" s="44" t="s">
        <v>66</v>
      </c>
      <c r="B105" s="49" t="s">
        <v>43</v>
      </c>
      <c r="C105" s="44" t="s">
        <v>19</v>
      </c>
      <c r="D105" s="44">
        <v>1</v>
      </c>
      <c r="E105" s="44"/>
      <c r="F105" s="38"/>
    </row>
    <row r="106" spans="1:6" x14ac:dyDescent="0.3">
      <c r="A106" s="51"/>
      <c r="B106" s="59" t="s">
        <v>63</v>
      </c>
      <c r="C106" s="51"/>
      <c r="D106" s="60"/>
      <c r="E106" s="59"/>
      <c r="F106" s="61"/>
    </row>
    <row r="107" spans="1:6" x14ac:dyDescent="0.3">
      <c r="A107" s="43">
        <v>7</v>
      </c>
      <c r="B107" s="135" t="s">
        <v>192</v>
      </c>
      <c r="C107" s="136"/>
      <c r="D107" s="136"/>
      <c r="E107" s="136"/>
      <c r="F107" s="136"/>
    </row>
    <row r="108" spans="1:6" ht="16.2" x14ac:dyDescent="0.3">
      <c r="A108" s="44" t="s">
        <v>25</v>
      </c>
      <c r="B108" s="49" t="s">
        <v>44</v>
      </c>
      <c r="C108" s="44" t="s">
        <v>206</v>
      </c>
      <c r="D108" s="44">
        <v>8.16</v>
      </c>
      <c r="E108" s="44"/>
      <c r="F108" s="38"/>
    </row>
    <row r="109" spans="1:6" ht="16.2" x14ac:dyDescent="0.3">
      <c r="A109" s="44" t="s">
        <v>26</v>
      </c>
      <c r="B109" s="49" t="s">
        <v>45</v>
      </c>
      <c r="C109" s="44" t="s">
        <v>206</v>
      </c>
      <c r="D109" s="44">
        <v>21.56</v>
      </c>
      <c r="E109" s="44"/>
      <c r="F109" s="38"/>
    </row>
    <row r="110" spans="1:6" ht="16.2" x14ac:dyDescent="0.3">
      <c r="A110" s="44" t="s">
        <v>67</v>
      </c>
      <c r="B110" s="49" t="s">
        <v>46</v>
      </c>
      <c r="C110" s="44" t="s">
        <v>208</v>
      </c>
      <c r="D110" s="44">
        <v>34.26</v>
      </c>
      <c r="E110" s="44"/>
      <c r="F110" s="38"/>
    </row>
    <row r="111" spans="1:6" x14ac:dyDescent="0.3">
      <c r="A111" s="51"/>
      <c r="B111" s="59" t="s">
        <v>64</v>
      </c>
      <c r="C111" s="51"/>
      <c r="D111" s="60"/>
      <c r="E111" s="59"/>
      <c r="F111" s="61"/>
    </row>
    <row r="112" spans="1:6" x14ac:dyDescent="0.3">
      <c r="A112" s="43">
        <v>8</v>
      </c>
      <c r="B112" s="135" t="s">
        <v>193</v>
      </c>
      <c r="C112" s="136"/>
      <c r="D112" s="136"/>
      <c r="E112" s="136"/>
      <c r="F112" s="136"/>
    </row>
    <row r="113" spans="1:6" ht="27.6" x14ac:dyDescent="0.3">
      <c r="A113" s="44" t="s">
        <v>68</v>
      </c>
      <c r="B113" s="49" t="s">
        <v>90</v>
      </c>
      <c r="C113" s="44" t="s">
        <v>38</v>
      </c>
      <c r="D113" s="44">
        <v>5</v>
      </c>
      <c r="E113" s="44"/>
      <c r="F113" s="38"/>
    </row>
    <row r="114" spans="1:6" x14ac:dyDescent="0.3">
      <c r="A114" s="44" t="s">
        <v>69</v>
      </c>
      <c r="B114" s="49" t="s">
        <v>47</v>
      </c>
      <c r="C114" s="44" t="s">
        <v>19</v>
      </c>
      <c r="D114" s="44">
        <v>2</v>
      </c>
      <c r="E114" s="44"/>
      <c r="F114" s="38"/>
    </row>
    <row r="115" spans="1:6" ht="27.6" x14ac:dyDescent="0.3">
      <c r="A115" s="44" t="s">
        <v>70</v>
      </c>
      <c r="B115" s="49" t="s">
        <v>72</v>
      </c>
      <c r="C115" s="44" t="s">
        <v>7</v>
      </c>
      <c r="D115" s="44">
        <v>1</v>
      </c>
      <c r="E115" s="44"/>
      <c r="F115" s="38"/>
    </row>
    <row r="116" spans="1:6" x14ac:dyDescent="0.3">
      <c r="A116" s="44" t="s">
        <v>71</v>
      </c>
      <c r="B116" s="49" t="s">
        <v>93</v>
      </c>
      <c r="C116" s="44" t="s">
        <v>7</v>
      </c>
      <c r="D116" s="44">
        <v>1</v>
      </c>
      <c r="E116" s="44"/>
      <c r="F116" s="38"/>
    </row>
    <row r="117" spans="1:6" x14ac:dyDescent="0.3">
      <c r="A117" s="51"/>
      <c r="B117" s="59" t="s">
        <v>198</v>
      </c>
      <c r="C117" s="51"/>
      <c r="D117" s="60"/>
      <c r="E117" s="64"/>
      <c r="F117" s="61"/>
    </row>
    <row r="118" spans="1:6" ht="17.399999999999999" x14ac:dyDescent="0.3">
      <c r="A118" s="128" t="s">
        <v>354</v>
      </c>
      <c r="B118" s="129"/>
      <c r="C118" s="129"/>
      <c r="D118" s="129"/>
      <c r="E118" s="130"/>
      <c r="F118" s="65"/>
    </row>
    <row r="120" spans="1:6" x14ac:dyDescent="0.3">
      <c r="A120" s="131" t="s">
        <v>209</v>
      </c>
      <c r="B120" s="132"/>
      <c r="C120" s="132"/>
      <c r="D120" s="132"/>
      <c r="E120" s="132"/>
      <c r="F120" s="133"/>
    </row>
    <row r="121" spans="1:6" ht="83.4" x14ac:dyDescent="0.3">
      <c r="A121" s="5" t="s">
        <v>86</v>
      </c>
      <c r="B121" s="7" t="s">
        <v>211</v>
      </c>
      <c r="C121" s="5" t="s">
        <v>87</v>
      </c>
      <c r="D121" s="5">
        <v>1</v>
      </c>
      <c r="E121" s="6"/>
      <c r="F121" s="10">
        <f>D121*E121</f>
        <v>0</v>
      </c>
    </row>
    <row r="122" spans="1:6" ht="17.399999999999999" x14ac:dyDescent="0.3">
      <c r="A122" s="134" t="s">
        <v>210</v>
      </c>
      <c r="B122" s="134"/>
      <c r="C122" s="134"/>
      <c r="D122" s="134"/>
      <c r="E122" s="134"/>
      <c r="F122" s="12"/>
    </row>
    <row r="124" spans="1:6" ht="17.399999999999999" x14ac:dyDescent="0.3">
      <c r="A124" s="126" t="s">
        <v>353</v>
      </c>
      <c r="B124" s="127"/>
      <c r="C124" s="127"/>
      <c r="D124" s="127"/>
      <c r="E124" s="127"/>
      <c r="F124" s="67"/>
    </row>
  </sheetData>
  <mergeCells count="37">
    <mergeCell ref="B65:F65"/>
    <mergeCell ref="A67:E67"/>
    <mergeCell ref="A124:E124"/>
    <mergeCell ref="A118:E118"/>
    <mergeCell ref="A120:F120"/>
    <mergeCell ref="A122:E122"/>
    <mergeCell ref="B112:F112"/>
    <mergeCell ref="A68:E68"/>
    <mergeCell ref="A71:F71"/>
    <mergeCell ref="B72:F72"/>
    <mergeCell ref="B77:F77"/>
    <mergeCell ref="B88:F88"/>
    <mergeCell ref="B93:F93"/>
    <mergeCell ref="B97:F97"/>
    <mergeCell ref="B102:F102"/>
    <mergeCell ref="B107:F107"/>
    <mergeCell ref="B64:E64"/>
    <mergeCell ref="B36:F36"/>
    <mergeCell ref="B39:E39"/>
    <mergeCell ref="B40:F40"/>
    <mergeCell ref="B44:E44"/>
    <mergeCell ref="B45:F45"/>
    <mergeCell ref="B48:E48"/>
    <mergeCell ref="B49:F49"/>
    <mergeCell ref="B54:E54"/>
    <mergeCell ref="B55:F55"/>
    <mergeCell ref="B60:E60"/>
    <mergeCell ref="B61:F61"/>
    <mergeCell ref="B35:E35"/>
    <mergeCell ref="A1:F1"/>
    <mergeCell ref="A4:F4"/>
    <mergeCell ref="B5:F5"/>
    <mergeCell ref="B11:E11"/>
    <mergeCell ref="B12:F12"/>
    <mergeCell ref="B19:F19"/>
    <mergeCell ref="B25:E25"/>
    <mergeCell ref="B26:F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05E23-0C0D-44DD-AE1E-54F866AF2B22}">
  <dimension ref="A1:F130"/>
  <sheetViews>
    <sheetView topLeftCell="A88" workbookViewId="0">
      <selection activeCell="A124" sqref="A124:E124"/>
    </sheetView>
  </sheetViews>
  <sheetFormatPr baseColWidth="10" defaultRowHeight="14.4" x14ac:dyDescent="0.3"/>
  <cols>
    <col min="1" max="1" width="6.88671875" customWidth="1"/>
    <col min="2" max="2" width="66.5546875" customWidth="1"/>
    <col min="3" max="3" width="10.5546875" bestFit="1" customWidth="1"/>
    <col min="4" max="4" width="11.6640625" bestFit="1" customWidth="1"/>
    <col min="5" max="5" width="15.44140625" customWidth="1"/>
    <col min="6" max="6" width="23.33203125" bestFit="1" customWidth="1"/>
  </cols>
  <sheetData>
    <row r="1" spans="1:6" ht="41.25" customHeight="1" x14ac:dyDescent="0.3">
      <c r="A1" s="114" t="s">
        <v>320</v>
      </c>
      <c r="B1" s="114"/>
      <c r="C1" s="114"/>
      <c r="D1" s="114"/>
      <c r="E1" s="114"/>
      <c r="F1" s="114"/>
    </row>
    <row r="2" spans="1:6" ht="15.6" x14ac:dyDescent="0.3">
      <c r="A2" s="13"/>
      <c r="B2" s="14"/>
      <c r="C2" s="14"/>
      <c r="D2" s="14"/>
      <c r="E2" s="14"/>
      <c r="F2" s="15"/>
    </row>
    <row r="3" spans="1:6" ht="27.6" x14ac:dyDescent="0.3">
      <c r="A3" s="17" t="s">
        <v>0</v>
      </c>
      <c r="B3" s="18" t="s">
        <v>1</v>
      </c>
      <c r="C3" s="19" t="s">
        <v>2</v>
      </c>
      <c r="D3" s="20" t="s">
        <v>3</v>
      </c>
      <c r="E3" s="101" t="s">
        <v>338</v>
      </c>
      <c r="F3" s="21" t="s">
        <v>337</v>
      </c>
    </row>
    <row r="5" spans="1:6" ht="15.6" x14ac:dyDescent="0.3">
      <c r="A5" s="115" t="s">
        <v>217</v>
      </c>
      <c r="B5" s="116"/>
      <c r="C5" s="116"/>
      <c r="D5" s="116"/>
      <c r="E5" s="116"/>
      <c r="F5" s="117"/>
    </row>
    <row r="6" spans="1:6" x14ac:dyDescent="0.3">
      <c r="A6" s="23" t="s">
        <v>105</v>
      </c>
      <c r="B6" s="118" t="s">
        <v>21</v>
      </c>
      <c r="C6" s="118"/>
      <c r="D6" s="118"/>
      <c r="E6" s="118"/>
      <c r="F6" s="118"/>
    </row>
    <row r="7" spans="1:6" x14ac:dyDescent="0.3">
      <c r="A7" s="27" t="s">
        <v>197</v>
      </c>
      <c r="B7" s="28" t="s">
        <v>107</v>
      </c>
      <c r="C7" s="27" t="s">
        <v>10</v>
      </c>
      <c r="D7" s="24">
        <f>0.9*0.9*1*6</f>
        <v>4.8600000000000003</v>
      </c>
      <c r="E7" s="29"/>
      <c r="F7" s="30"/>
    </row>
    <row r="8" spans="1:6" x14ac:dyDescent="0.3">
      <c r="A8" s="27" t="s">
        <v>106</v>
      </c>
      <c r="B8" s="28" t="s">
        <v>108</v>
      </c>
      <c r="C8" s="27" t="s">
        <v>10</v>
      </c>
      <c r="D8" s="24">
        <f>1*1*1*3</f>
        <v>3</v>
      </c>
      <c r="E8" s="29"/>
      <c r="F8" s="30"/>
    </row>
    <row r="9" spans="1:6" x14ac:dyDescent="0.3">
      <c r="A9" s="27" t="s">
        <v>109</v>
      </c>
      <c r="B9" s="28" t="s">
        <v>74</v>
      </c>
      <c r="C9" s="27" t="s">
        <v>10</v>
      </c>
      <c r="D9" s="24">
        <f>35.7*0.3*0.8*1.1</f>
        <v>9.424800000000003</v>
      </c>
      <c r="E9" s="29"/>
      <c r="F9" s="30"/>
    </row>
    <row r="10" spans="1:6" x14ac:dyDescent="0.3">
      <c r="A10" s="27" t="s">
        <v>110</v>
      </c>
      <c r="B10" s="28" t="s">
        <v>75</v>
      </c>
      <c r="C10" s="27" t="s">
        <v>10</v>
      </c>
      <c r="D10" s="24">
        <f>SUM(D14:D15,D18,D17,D21,D16)-SUM(D7:D9)</f>
        <v>16.854824999999998</v>
      </c>
      <c r="E10" s="29"/>
      <c r="F10" s="30"/>
    </row>
    <row r="11" spans="1:6" x14ac:dyDescent="0.3">
      <c r="A11" s="27" t="s">
        <v>111</v>
      </c>
      <c r="B11" s="28" t="s">
        <v>76</v>
      </c>
      <c r="C11" s="27" t="s">
        <v>10</v>
      </c>
      <c r="D11" s="24">
        <f>29.7*0.45</f>
        <v>13.365</v>
      </c>
      <c r="E11" s="29"/>
      <c r="F11" s="30"/>
    </row>
    <row r="12" spans="1:6" x14ac:dyDescent="0.3">
      <c r="A12" s="25"/>
      <c r="B12" s="111" t="s">
        <v>11</v>
      </c>
      <c r="C12" s="112"/>
      <c r="D12" s="112"/>
      <c r="E12" s="113"/>
      <c r="F12" s="26"/>
    </row>
    <row r="13" spans="1:6" x14ac:dyDescent="0.3">
      <c r="A13" s="23" t="s">
        <v>112</v>
      </c>
      <c r="B13" s="119" t="s">
        <v>96</v>
      </c>
      <c r="C13" s="120"/>
      <c r="D13" s="120"/>
      <c r="E13" s="120"/>
      <c r="F13" s="121"/>
    </row>
    <row r="14" spans="1:6" x14ac:dyDescent="0.3">
      <c r="A14" s="27" t="s">
        <v>113</v>
      </c>
      <c r="B14" s="28" t="s">
        <v>114</v>
      </c>
      <c r="C14" s="27" t="s">
        <v>10</v>
      </c>
      <c r="D14" s="24">
        <f>(0.85*0.85*0.05)*6</f>
        <v>0.21675</v>
      </c>
      <c r="E14" s="29"/>
      <c r="F14" s="30"/>
    </row>
    <row r="15" spans="1:6" x14ac:dyDescent="0.3">
      <c r="A15" s="27" t="s">
        <v>115</v>
      </c>
      <c r="B15" s="28" t="s">
        <v>116</v>
      </c>
      <c r="C15" s="27" t="s">
        <v>10</v>
      </c>
      <c r="D15" s="24">
        <f>(0.95*0.95*0.05)*3</f>
        <v>0.135375</v>
      </c>
      <c r="E15" s="29"/>
      <c r="F15" s="30"/>
    </row>
    <row r="16" spans="1:6" x14ac:dyDescent="0.3">
      <c r="A16" s="27" t="s">
        <v>117</v>
      </c>
      <c r="B16" s="28" t="s">
        <v>118</v>
      </c>
      <c r="C16" s="27" t="s">
        <v>10</v>
      </c>
      <c r="D16" s="24">
        <f>37.5*0.05*0.3</f>
        <v>0.5625</v>
      </c>
      <c r="E16" s="29"/>
      <c r="F16" s="30"/>
    </row>
    <row r="17" spans="1:6" x14ac:dyDescent="0.3">
      <c r="A17" s="27" t="s">
        <v>119</v>
      </c>
      <c r="B17" s="28" t="s">
        <v>120</v>
      </c>
      <c r="C17" s="27" t="s">
        <v>10</v>
      </c>
      <c r="D17" s="24">
        <f>35.7*0.15*0.3</f>
        <v>1.6065</v>
      </c>
      <c r="E17" s="29"/>
      <c r="F17" s="30"/>
    </row>
    <row r="18" spans="1:6" x14ac:dyDescent="0.3">
      <c r="A18" s="27" t="s">
        <v>121</v>
      </c>
      <c r="B18" s="28" t="s">
        <v>122</v>
      </c>
      <c r="C18" s="27" t="s">
        <v>10</v>
      </c>
      <c r="D18" s="24">
        <f>0.15*0.2*0.9*3+0.15*0.15*0.9*6</f>
        <v>0.20250000000000001</v>
      </c>
      <c r="E18" s="29"/>
      <c r="F18" s="30"/>
    </row>
    <row r="19" spans="1:6" x14ac:dyDescent="0.3">
      <c r="A19" s="27" t="s">
        <v>123</v>
      </c>
      <c r="B19" s="28" t="s">
        <v>124</v>
      </c>
      <c r="C19" s="27" t="s">
        <v>10</v>
      </c>
      <c r="D19" s="24">
        <f>29.7*0.08</f>
        <v>2.3759999999999999</v>
      </c>
      <c r="E19" s="29"/>
      <c r="F19" s="30"/>
    </row>
    <row r="20" spans="1:6" x14ac:dyDescent="0.3">
      <c r="A20" s="23" t="s">
        <v>125</v>
      </c>
      <c r="B20" s="119" t="s">
        <v>194</v>
      </c>
      <c r="C20" s="120"/>
      <c r="D20" s="120"/>
      <c r="E20" s="120"/>
      <c r="F20" s="121"/>
    </row>
    <row r="21" spans="1:6" x14ac:dyDescent="0.3">
      <c r="A21" s="27" t="s">
        <v>119</v>
      </c>
      <c r="B21" s="28" t="s">
        <v>126</v>
      </c>
      <c r="C21" s="27" t="s">
        <v>9</v>
      </c>
      <c r="D21" s="24">
        <f>35.7*0.8*1.1</f>
        <v>31.416000000000004</v>
      </c>
      <c r="E21" s="29"/>
      <c r="F21" s="30"/>
    </row>
    <row r="22" spans="1:6" x14ac:dyDescent="0.3">
      <c r="A22" s="27" t="s">
        <v>121</v>
      </c>
      <c r="B22" s="28" t="s">
        <v>127</v>
      </c>
      <c r="C22" s="27" t="s">
        <v>10</v>
      </c>
      <c r="D22" s="24">
        <f>29.7*0.05</f>
        <v>1.4850000000000001</v>
      </c>
      <c r="E22" s="29"/>
      <c r="F22" s="30"/>
    </row>
    <row r="23" spans="1:6" x14ac:dyDescent="0.3">
      <c r="A23" s="27" t="s">
        <v>123</v>
      </c>
      <c r="B23" s="28" t="s">
        <v>128</v>
      </c>
      <c r="C23" s="27" t="s">
        <v>10</v>
      </c>
      <c r="D23" s="24">
        <f>0.1</f>
        <v>0.1</v>
      </c>
      <c r="E23" s="29"/>
      <c r="F23" s="30"/>
    </row>
    <row r="24" spans="1:6" x14ac:dyDescent="0.3">
      <c r="A24" s="27" t="s">
        <v>129</v>
      </c>
      <c r="B24" s="28" t="s">
        <v>130</v>
      </c>
      <c r="C24" s="27" t="s">
        <v>10</v>
      </c>
      <c r="D24" s="24">
        <f>(0.8*0.8*0.3)*6</f>
        <v>1.1520000000000001</v>
      </c>
      <c r="E24" s="29"/>
      <c r="F24" s="31"/>
    </row>
    <row r="25" spans="1:6" x14ac:dyDescent="0.3">
      <c r="A25" s="27" t="s">
        <v>131</v>
      </c>
      <c r="B25" s="28" t="s">
        <v>132</v>
      </c>
      <c r="C25" s="27" t="s">
        <v>10</v>
      </c>
      <c r="D25" s="24">
        <f>(0.9*0.9*0.3)*3</f>
        <v>0.72899999999999998</v>
      </c>
      <c r="E25" s="29"/>
      <c r="F25" s="31"/>
    </row>
    <row r="26" spans="1:6" x14ac:dyDescent="0.3">
      <c r="A26" s="32"/>
      <c r="B26" s="111" t="s">
        <v>133</v>
      </c>
      <c r="C26" s="112"/>
      <c r="D26" s="112"/>
      <c r="E26" s="113"/>
      <c r="F26" s="26"/>
    </row>
    <row r="27" spans="1:6" x14ac:dyDescent="0.3">
      <c r="A27" s="23" t="s">
        <v>134</v>
      </c>
      <c r="B27" s="118" t="s">
        <v>77</v>
      </c>
      <c r="C27" s="118"/>
      <c r="D27" s="118"/>
      <c r="E27" s="118"/>
      <c r="F27" s="118"/>
    </row>
    <row r="28" spans="1:6" x14ac:dyDescent="0.3">
      <c r="A28" s="27" t="s">
        <v>135</v>
      </c>
      <c r="B28" s="28" t="s">
        <v>78</v>
      </c>
      <c r="C28" s="27" t="s">
        <v>10</v>
      </c>
      <c r="D28" s="24">
        <f>0.15*0.2*3.2*3+0.15*0.15*3.2*6</f>
        <v>0.72</v>
      </c>
      <c r="E28" s="29"/>
      <c r="F28" s="31"/>
    </row>
    <row r="29" spans="1:6" x14ac:dyDescent="0.3">
      <c r="A29" s="27" t="s">
        <v>136</v>
      </c>
      <c r="B29" s="28" t="s">
        <v>137</v>
      </c>
      <c r="C29" s="27" t="s">
        <v>10</v>
      </c>
      <c r="D29" s="24">
        <f>35.7*0.15*0.15</f>
        <v>0.80325000000000002</v>
      </c>
      <c r="E29" s="29"/>
      <c r="F29" s="31"/>
    </row>
    <row r="30" spans="1:6" x14ac:dyDescent="0.3">
      <c r="A30" s="27" t="s">
        <v>138</v>
      </c>
      <c r="B30" s="28" t="s">
        <v>139</v>
      </c>
      <c r="C30" s="27" t="s">
        <v>10</v>
      </c>
      <c r="D30" s="33">
        <f>(4*0.2*0.2)</f>
        <v>0.16000000000000003</v>
      </c>
      <c r="E30" s="29"/>
      <c r="F30" s="31"/>
    </row>
    <row r="31" spans="1:6" x14ac:dyDescent="0.3">
      <c r="A31" s="27" t="s">
        <v>140</v>
      </c>
      <c r="B31" s="28" t="s">
        <v>141</v>
      </c>
      <c r="C31" s="27" t="s">
        <v>10</v>
      </c>
      <c r="D31" s="33">
        <f>35.7*0.15*0.4</f>
        <v>2.1420000000000003</v>
      </c>
      <c r="E31" s="29"/>
      <c r="F31" s="31"/>
    </row>
    <row r="32" spans="1:6" x14ac:dyDescent="0.3">
      <c r="A32" s="27" t="s">
        <v>142</v>
      </c>
      <c r="B32" s="28" t="s">
        <v>79</v>
      </c>
      <c r="C32" s="27" t="s">
        <v>10</v>
      </c>
      <c r="D32" s="33">
        <f>6.45*5.3*0.05</f>
        <v>1.7092500000000002</v>
      </c>
      <c r="E32" s="29"/>
      <c r="F32" s="31"/>
    </row>
    <row r="33" spans="1:6" x14ac:dyDescent="0.3">
      <c r="A33" s="27" t="s">
        <v>143</v>
      </c>
      <c r="B33" s="34" t="s">
        <v>144</v>
      </c>
      <c r="C33" s="35" t="s">
        <v>10</v>
      </c>
      <c r="D33" s="33">
        <f>0.28</f>
        <v>0.28000000000000003</v>
      </c>
      <c r="E33" s="29"/>
      <c r="F33" s="31"/>
    </row>
    <row r="34" spans="1:6" x14ac:dyDescent="0.3">
      <c r="A34" s="36" t="s">
        <v>145</v>
      </c>
      <c r="B34" s="37" t="s">
        <v>146</v>
      </c>
      <c r="C34" s="27"/>
      <c r="D34" s="33"/>
      <c r="E34" s="29"/>
      <c r="F34" s="31"/>
    </row>
    <row r="35" spans="1:6" x14ac:dyDescent="0.3">
      <c r="A35" s="27" t="s">
        <v>147</v>
      </c>
      <c r="B35" s="28" t="s">
        <v>89</v>
      </c>
      <c r="C35" s="27" t="s">
        <v>16</v>
      </c>
      <c r="D35" s="33">
        <v>29.7</v>
      </c>
      <c r="E35" s="29"/>
      <c r="F35" s="31"/>
    </row>
    <row r="36" spans="1:6" x14ac:dyDescent="0.3">
      <c r="A36" s="32"/>
      <c r="B36" s="111" t="s">
        <v>148</v>
      </c>
      <c r="C36" s="112"/>
      <c r="D36" s="112"/>
      <c r="E36" s="113"/>
      <c r="F36" s="26"/>
    </row>
    <row r="37" spans="1:6" x14ac:dyDescent="0.3">
      <c r="A37" s="23" t="s">
        <v>149</v>
      </c>
      <c r="B37" s="118" t="s">
        <v>80</v>
      </c>
      <c r="C37" s="118"/>
      <c r="D37" s="118"/>
      <c r="E37" s="118"/>
      <c r="F37" s="118"/>
    </row>
    <row r="38" spans="1:6" x14ac:dyDescent="0.3">
      <c r="A38" s="27" t="s">
        <v>150</v>
      </c>
      <c r="B38" s="28" t="s">
        <v>151</v>
      </c>
      <c r="C38" s="27" t="s">
        <v>9</v>
      </c>
      <c r="D38" s="33">
        <f>35.7*3.2+11.75*0.6</f>
        <v>121.29</v>
      </c>
      <c r="E38" s="29"/>
      <c r="F38" s="31"/>
    </row>
    <row r="39" spans="1:6" x14ac:dyDescent="0.3">
      <c r="A39" s="27" t="s">
        <v>152</v>
      </c>
      <c r="B39" s="28" t="s">
        <v>153</v>
      </c>
      <c r="C39" s="27" t="s">
        <v>19</v>
      </c>
      <c r="D39" s="33">
        <v>4</v>
      </c>
      <c r="E39" s="29"/>
      <c r="F39" s="31"/>
    </row>
    <row r="40" spans="1:6" x14ac:dyDescent="0.3">
      <c r="A40" s="32"/>
      <c r="B40" s="111" t="s">
        <v>154</v>
      </c>
      <c r="C40" s="112"/>
      <c r="D40" s="112"/>
      <c r="E40" s="113"/>
      <c r="F40" s="26"/>
    </row>
    <row r="41" spans="1:6" x14ac:dyDescent="0.3">
      <c r="A41" s="23" t="s">
        <v>155</v>
      </c>
      <c r="B41" s="118" t="s">
        <v>81</v>
      </c>
      <c r="C41" s="118"/>
      <c r="D41" s="118"/>
      <c r="E41" s="118"/>
      <c r="F41" s="118"/>
    </row>
    <row r="42" spans="1:6" x14ac:dyDescent="0.3">
      <c r="A42" s="27" t="s">
        <v>156</v>
      </c>
      <c r="B42" s="28" t="s">
        <v>157</v>
      </c>
      <c r="C42" s="27" t="s">
        <v>9</v>
      </c>
      <c r="D42" s="33">
        <f>114.24</f>
        <v>114.24</v>
      </c>
      <c r="E42" s="29"/>
      <c r="F42" s="31"/>
    </row>
    <row r="43" spans="1:6" x14ac:dyDescent="0.3">
      <c r="A43" s="27" t="s">
        <v>158</v>
      </c>
      <c r="B43" s="28" t="s">
        <v>159</v>
      </c>
      <c r="C43" s="27" t="s">
        <v>9</v>
      </c>
      <c r="D43" s="33">
        <f>(6.3+5.3)*2*4.1</f>
        <v>95.11999999999999</v>
      </c>
      <c r="E43" s="29"/>
      <c r="F43" s="31"/>
    </row>
    <row r="44" spans="1:6" x14ac:dyDescent="0.3">
      <c r="A44" s="27" t="s">
        <v>160</v>
      </c>
      <c r="B44" s="28" t="s">
        <v>82</v>
      </c>
      <c r="C44" s="27" t="s">
        <v>9</v>
      </c>
      <c r="D44" s="33">
        <v>29.7</v>
      </c>
      <c r="E44" s="29"/>
      <c r="F44" s="31"/>
    </row>
    <row r="45" spans="1:6" x14ac:dyDescent="0.3">
      <c r="A45" s="32"/>
      <c r="B45" s="111" t="s">
        <v>161</v>
      </c>
      <c r="C45" s="112"/>
      <c r="D45" s="112"/>
      <c r="E45" s="113"/>
      <c r="F45" s="26"/>
    </row>
    <row r="46" spans="1:6" x14ac:dyDescent="0.3">
      <c r="A46" s="23" t="s">
        <v>162</v>
      </c>
      <c r="B46" s="118" t="s">
        <v>195</v>
      </c>
      <c r="C46" s="118"/>
      <c r="D46" s="118"/>
      <c r="E46" s="118"/>
      <c r="F46" s="118"/>
    </row>
    <row r="47" spans="1:6" x14ac:dyDescent="0.3">
      <c r="A47" s="27" t="s">
        <v>163</v>
      </c>
      <c r="B47" s="28" t="s">
        <v>164</v>
      </c>
      <c r="C47" s="27" t="s">
        <v>9</v>
      </c>
      <c r="D47" s="33">
        <v>34.74</v>
      </c>
      <c r="E47" s="29"/>
      <c r="F47" s="31"/>
    </row>
    <row r="48" spans="1:6" x14ac:dyDescent="0.3">
      <c r="A48" s="27" t="s">
        <v>165</v>
      </c>
      <c r="B48" s="34" t="s">
        <v>20</v>
      </c>
      <c r="C48" s="27" t="s">
        <v>38</v>
      </c>
      <c r="D48" s="33">
        <f>(6.15+5.3)</f>
        <v>11.45</v>
      </c>
      <c r="E48" s="29"/>
      <c r="F48" s="31"/>
    </row>
    <row r="49" spans="1:6" x14ac:dyDescent="0.3">
      <c r="A49" s="32"/>
      <c r="B49" s="122" t="s">
        <v>166</v>
      </c>
      <c r="C49" s="123"/>
      <c r="D49" s="123"/>
      <c r="E49" s="124"/>
      <c r="F49" s="26"/>
    </row>
    <row r="50" spans="1:6" x14ac:dyDescent="0.3">
      <c r="A50" s="23" t="s">
        <v>167</v>
      </c>
      <c r="B50" s="118" t="s">
        <v>83</v>
      </c>
      <c r="C50" s="118"/>
      <c r="D50" s="118"/>
      <c r="E50" s="118"/>
      <c r="F50" s="118"/>
    </row>
    <row r="51" spans="1:6" ht="27.6" x14ac:dyDescent="0.3">
      <c r="A51" s="27" t="s">
        <v>168</v>
      </c>
      <c r="B51" s="34" t="s">
        <v>169</v>
      </c>
      <c r="C51" s="35" t="s">
        <v>19</v>
      </c>
      <c r="D51" s="33">
        <v>1</v>
      </c>
      <c r="E51" s="29"/>
      <c r="F51" s="38"/>
    </row>
    <row r="52" spans="1:6" ht="27.6" x14ac:dyDescent="0.3">
      <c r="A52" s="27" t="s">
        <v>170</v>
      </c>
      <c r="B52" s="34" t="s">
        <v>171</v>
      </c>
      <c r="C52" s="35" t="s">
        <v>19</v>
      </c>
      <c r="D52" s="33">
        <v>2</v>
      </c>
      <c r="E52" s="29"/>
      <c r="F52" s="38"/>
    </row>
    <row r="53" spans="1:6" ht="27.6" x14ac:dyDescent="0.3">
      <c r="A53" s="27" t="s">
        <v>172</v>
      </c>
      <c r="B53" s="34" t="s">
        <v>173</v>
      </c>
      <c r="C53" s="35" t="s">
        <v>19</v>
      </c>
      <c r="D53" s="33">
        <v>1</v>
      </c>
      <c r="E53" s="29"/>
      <c r="F53" s="38"/>
    </row>
    <row r="54" spans="1:6" ht="27.6" x14ac:dyDescent="0.3">
      <c r="A54" s="27" t="s">
        <v>174</v>
      </c>
      <c r="B54" s="34" t="s">
        <v>175</v>
      </c>
      <c r="C54" s="35" t="s">
        <v>19</v>
      </c>
      <c r="D54" s="33">
        <v>3</v>
      </c>
      <c r="E54" s="29"/>
      <c r="F54" s="38"/>
    </row>
    <row r="55" spans="1:6" x14ac:dyDescent="0.3">
      <c r="A55" s="32"/>
      <c r="B55" s="122" t="s">
        <v>176</v>
      </c>
      <c r="C55" s="123"/>
      <c r="D55" s="123"/>
      <c r="E55" s="124"/>
      <c r="F55" s="26"/>
    </row>
    <row r="56" spans="1:6" x14ac:dyDescent="0.3">
      <c r="A56" s="23" t="s">
        <v>177</v>
      </c>
      <c r="B56" s="118" t="s">
        <v>84</v>
      </c>
      <c r="C56" s="118"/>
      <c r="D56" s="118"/>
      <c r="E56" s="118"/>
      <c r="F56" s="118"/>
    </row>
    <row r="57" spans="1:6" x14ac:dyDescent="0.3">
      <c r="A57" s="27" t="s">
        <v>178</v>
      </c>
      <c r="B57" s="28" t="s">
        <v>85</v>
      </c>
      <c r="C57" s="27" t="s">
        <v>9</v>
      </c>
      <c r="D57" s="33">
        <f>SUM(D58:D59)</f>
        <v>143.94</v>
      </c>
      <c r="E57" s="29"/>
      <c r="F57" s="31"/>
    </row>
    <row r="58" spans="1:6" x14ac:dyDescent="0.3">
      <c r="A58" s="27" t="s">
        <v>179</v>
      </c>
      <c r="B58" s="28" t="s">
        <v>180</v>
      </c>
      <c r="C58" s="27" t="s">
        <v>9</v>
      </c>
      <c r="D58" s="33">
        <f>+D63</f>
        <v>29.7</v>
      </c>
      <c r="E58" s="29"/>
      <c r="F58" s="31"/>
    </row>
    <row r="59" spans="1:6" x14ac:dyDescent="0.3">
      <c r="A59" s="27" t="s">
        <v>181</v>
      </c>
      <c r="B59" s="28" t="s">
        <v>182</v>
      </c>
      <c r="C59" s="27" t="s">
        <v>9</v>
      </c>
      <c r="D59" s="33">
        <f>114.24</f>
        <v>114.24</v>
      </c>
      <c r="E59" s="29"/>
      <c r="F59" s="31"/>
    </row>
    <row r="60" spans="1:6" x14ac:dyDescent="0.3">
      <c r="A60" s="27" t="s">
        <v>183</v>
      </c>
      <c r="B60" s="28" t="s">
        <v>184</v>
      </c>
      <c r="C60" s="27" t="s">
        <v>9</v>
      </c>
      <c r="D60" s="33">
        <f>D43</f>
        <v>95.11999999999999</v>
      </c>
      <c r="E60" s="29"/>
      <c r="F60" s="31"/>
    </row>
    <row r="61" spans="1:6" x14ac:dyDescent="0.3">
      <c r="A61" s="25"/>
      <c r="B61" s="122" t="s">
        <v>185</v>
      </c>
      <c r="C61" s="123"/>
      <c r="D61" s="123"/>
      <c r="E61" s="124"/>
      <c r="F61" s="26"/>
    </row>
    <row r="62" spans="1:6" x14ac:dyDescent="0.3">
      <c r="A62" s="23" t="s">
        <v>177</v>
      </c>
      <c r="B62" s="118" t="s">
        <v>189</v>
      </c>
      <c r="C62" s="118"/>
      <c r="D62" s="118"/>
      <c r="E62" s="118"/>
      <c r="F62" s="118"/>
    </row>
    <row r="63" spans="1:6" x14ac:dyDescent="0.3">
      <c r="A63" s="27" t="s">
        <v>178</v>
      </c>
      <c r="B63" s="3" t="s">
        <v>186</v>
      </c>
      <c r="C63" s="39" t="s">
        <v>38</v>
      </c>
      <c r="D63" s="40">
        <f>20+5+4.7</f>
        <v>29.7</v>
      </c>
      <c r="E63" s="8"/>
      <c r="F63" s="41"/>
    </row>
    <row r="64" spans="1:6" x14ac:dyDescent="0.3">
      <c r="A64" s="27" t="s">
        <v>179</v>
      </c>
      <c r="B64" s="3" t="s">
        <v>187</v>
      </c>
      <c r="C64" s="39" t="s">
        <v>38</v>
      </c>
      <c r="D64" s="40">
        <v>35.700000000000003</v>
      </c>
      <c r="E64" s="8"/>
      <c r="F64" s="41"/>
    </row>
    <row r="65" spans="1:6" x14ac:dyDescent="0.3">
      <c r="A65" s="25"/>
      <c r="B65" s="122" t="s">
        <v>188</v>
      </c>
      <c r="C65" s="123"/>
      <c r="D65" s="123"/>
      <c r="E65" s="124"/>
      <c r="F65" s="26"/>
    </row>
    <row r="66" spans="1:6" x14ac:dyDescent="0.3">
      <c r="A66" s="23" t="s">
        <v>332</v>
      </c>
      <c r="B66" s="125" t="s">
        <v>333</v>
      </c>
      <c r="C66" s="125"/>
      <c r="D66" s="125"/>
      <c r="E66" s="125"/>
      <c r="F66" s="125"/>
    </row>
    <row r="67" spans="1:6" ht="69" x14ac:dyDescent="0.3">
      <c r="A67" s="35" t="s">
        <v>334</v>
      </c>
      <c r="B67" s="2" t="s">
        <v>335</v>
      </c>
      <c r="C67" s="39" t="s">
        <v>7</v>
      </c>
      <c r="D67" s="40">
        <v>1</v>
      </c>
      <c r="E67" s="8"/>
      <c r="F67" s="66"/>
    </row>
    <row r="68" spans="1:6" x14ac:dyDescent="0.3">
      <c r="A68" s="122" t="s">
        <v>336</v>
      </c>
      <c r="B68" s="123"/>
      <c r="C68" s="123"/>
      <c r="D68" s="123"/>
      <c r="E68" s="124"/>
      <c r="F68" s="99"/>
    </row>
    <row r="69" spans="1:6" ht="17.399999999999999" x14ac:dyDescent="0.3">
      <c r="A69" s="137" t="s">
        <v>196</v>
      </c>
      <c r="B69" s="138"/>
      <c r="C69" s="138"/>
      <c r="D69" s="138"/>
      <c r="E69" s="139"/>
      <c r="F69" s="42"/>
    </row>
    <row r="70" spans="1:6" ht="17.399999999999999" x14ac:dyDescent="0.3">
      <c r="A70" s="68"/>
      <c r="B70" s="68"/>
      <c r="C70" s="68"/>
      <c r="D70" s="68"/>
      <c r="E70" s="68"/>
      <c r="F70" s="69"/>
    </row>
    <row r="71" spans="1:6" x14ac:dyDescent="0.3">
      <c r="A71" s="143" t="s">
        <v>216</v>
      </c>
      <c r="B71" s="144"/>
      <c r="C71" s="144"/>
      <c r="D71" s="144"/>
      <c r="E71" s="145"/>
      <c r="F71" s="70"/>
    </row>
    <row r="72" spans="1:6" ht="36" customHeight="1" x14ac:dyDescent="0.3">
      <c r="A72" s="27">
        <v>1</v>
      </c>
      <c r="B72" s="2" t="s">
        <v>214</v>
      </c>
      <c r="C72" s="1" t="s">
        <v>16</v>
      </c>
      <c r="D72" s="40">
        <v>60</v>
      </c>
      <c r="E72" s="8"/>
      <c r="F72" s="22"/>
    </row>
    <row r="73" spans="1:6" ht="27.6" x14ac:dyDescent="0.3">
      <c r="A73" s="27">
        <v>2</v>
      </c>
      <c r="B73" s="2" t="s">
        <v>215</v>
      </c>
      <c r="C73" s="1" t="s">
        <v>16</v>
      </c>
      <c r="D73" s="40">
        <v>84</v>
      </c>
      <c r="E73" s="8"/>
      <c r="F73" s="22"/>
    </row>
    <row r="74" spans="1:6" ht="21" customHeight="1" x14ac:dyDescent="0.3">
      <c r="A74" s="27">
        <v>3</v>
      </c>
      <c r="B74" s="2" t="s">
        <v>186</v>
      </c>
      <c r="C74" s="1" t="s">
        <v>16</v>
      </c>
      <c r="D74" s="40">
        <v>24</v>
      </c>
      <c r="E74" s="8"/>
      <c r="F74" s="22"/>
    </row>
    <row r="75" spans="1:6" ht="17.399999999999999" x14ac:dyDescent="0.3">
      <c r="A75" s="137" t="s">
        <v>213</v>
      </c>
      <c r="B75" s="138"/>
      <c r="C75" s="138"/>
      <c r="D75" s="138"/>
      <c r="E75" s="139"/>
      <c r="F75" s="42"/>
    </row>
    <row r="77" spans="1:6" ht="15.6" x14ac:dyDescent="0.3">
      <c r="A77" s="115" t="s">
        <v>218</v>
      </c>
      <c r="B77" s="140"/>
      <c r="C77" s="140"/>
      <c r="D77" s="140"/>
      <c r="E77" s="140"/>
      <c r="F77" s="141"/>
    </row>
    <row r="78" spans="1:6" x14ac:dyDescent="0.3">
      <c r="A78" s="43">
        <v>1</v>
      </c>
      <c r="B78" s="135" t="s">
        <v>21</v>
      </c>
      <c r="C78" s="136"/>
      <c r="D78" s="136"/>
      <c r="E78" s="136"/>
      <c r="F78" s="142"/>
    </row>
    <row r="79" spans="1:6" ht="16.2" x14ac:dyDescent="0.3">
      <c r="A79" s="44" t="s">
        <v>6</v>
      </c>
      <c r="B79" s="45" t="s">
        <v>27</v>
      </c>
      <c r="C79" s="46" t="s">
        <v>200</v>
      </c>
      <c r="D79" s="47">
        <v>18.899999999999999</v>
      </c>
      <c r="E79" s="46"/>
      <c r="F79" s="48"/>
    </row>
    <row r="80" spans="1:6" ht="16.2" x14ac:dyDescent="0.3">
      <c r="A80" s="44" t="s">
        <v>48</v>
      </c>
      <c r="B80" s="49" t="s">
        <v>28</v>
      </c>
      <c r="C80" s="44" t="s">
        <v>200</v>
      </c>
      <c r="D80" s="44">
        <v>0.97199999999999998</v>
      </c>
      <c r="E80" s="44"/>
      <c r="F80" s="38"/>
    </row>
    <row r="81" spans="1:6" ht="16.2" x14ac:dyDescent="0.3">
      <c r="A81" s="44" t="s">
        <v>49</v>
      </c>
      <c r="B81" s="49" t="s">
        <v>29</v>
      </c>
      <c r="C81" s="44" t="s">
        <v>200</v>
      </c>
      <c r="D81" s="50">
        <f>(4.05*0.3*0.55)+(4.2*1*0.3)+(1.6*1.15*0.15)</f>
        <v>2.20425</v>
      </c>
      <c r="E81" s="44"/>
      <c r="F81" s="38"/>
    </row>
    <row r="82" spans="1:6" x14ac:dyDescent="0.3">
      <c r="A82" s="51"/>
      <c r="B82" s="52" t="s">
        <v>58</v>
      </c>
      <c r="C82" s="53"/>
      <c r="D82" s="54"/>
      <c r="E82" s="52"/>
      <c r="F82" s="55"/>
    </row>
    <row r="83" spans="1:6" x14ac:dyDescent="0.3">
      <c r="A83" s="43">
        <v>2</v>
      </c>
      <c r="B83" s="135" t="s">
        <v>96</v>
      </c>
      <c r="C83" s="136"/>
      <c r="D83" s="136"/>
      <c r="E83" s="136"/>
      <c r="F83" s="142"/>
    </row>
    <row r="84" spans="1:6" ht="16.2" x14ac:dyDescent="0.3">
      <c r="A84" s="44" t="s">
        <v>8</v>
      </c>
      <c r="B84" s="45" t="s">
        <v>201</v>
      </c>
      <c r="C84" s="46" t="s">
        <v>200</v>
      </c>
      <c r="D84" s="47">
        <f>(15.25*0.05*0.6+4.2*0.05*0.25)</f>
        <v>0.51</v>
      </c>
      <c r="E84" s="46"/>
      <c r="F84" s="48"/>
    </row>
    <row r="85" spans="1:6" ht="16.2" x14ac:dyDescent="0.3">
      <c r="A85" s="44" t="s">
        <v>50</v>
      </c>
      <c r="B85" s="49" t="s">
        <v>202</v>
      </c>
      <c r="C85" s="44" t="s">
        <v>200</v>
      </c>
      <c r="D85" s="50">
        <f>14.8*0.2</f>
        <v>2.9600000000000004</v>
      </c>
      <c r="E85" s="44"/>
      <c r="F85" s="38"/>
    </row>
    <row r="86" spans="1:6" ht="16.2" x14ac:dyDescent="0.3">
      <c r="A86" s="44" t="s">
        <v>51</v>
      </c>
      <c r="B86" s="49" t="s">
        <v>203</v>
      </c>
      <c r="C86" s="44" t="s">
        <v>200</v>
      </c>
      <c r="D86" s="50">
        <v>1.0169999999999999</v>
      </c>
      <c r="E86" s="44"/>
      <c r="F86" s="38"/>
    </row>
    <row r="87" spans="1:6" ht="16.2" x14ac:dyDescent="0.3">
      <c r="A87" s="44" t="s">
        <v>52</v>
      </c>
      <c r="B87" s="56" t="s">
        <v>204</v>
      </c>
      <c r="C87" s="57" t="s">
        <v>205</v>
      </c>
      <c r="D87" s="57">
        <v>0.12</v>
      </c>
      <c r="E87" s="44"/>
      <c r="F87" s="38"/>
    </row>
    <row r="88" spans="1:6" x14ac:dyDescent="0.3">
      <c r="A88" s="44" t="s">
        <v>53</v>
      </c>
      <c r="B88" s="56" t="s">
        <v>30</v>
      </c>
      <c r="C88" s="57" t="str">
        <f>+C87</f>
        <v>m3</v>
      </c>
      <c r="D88" s="57">
        <f>2.9*1*0.1</f>
        <v>0.28999999999999998</v>
      </c>
      <c r="E88" s="44"/>
      <c r="F88" s="38"/>
    </row>
    <row r="89" spans="1:6" x14ac:dyDescent="0.3">
      <c r="A89" s="44" t="s">
        <v>54</v>
      </c>
      <c r="B89" s="56" t="s">
        <v>31</v>
      </c>
      <c r="C89" s="57" t="str">
        <f>+C91</f>
        <v>m3</v>
      </c>
      <c r="D89" s="58">
        <v>0.19500000000000001</v>
      </c>
      <c r="E89" s="44"/>
      <c r="F89" s="38"/>
    </row>
    <row r="90" spans="1:6" ht="16.2" x14ac:dyDescent="0.3">
      <c r="A90" s="44" t="s">
        <v>55</v>
      </c>
      <c r="B90" s="49" t="s">
        <v>32</v>
      </c>
      <c r="C90" s="44" t="s">
        <v>206</v>
      </c>
      <c r="D90" s="50">
        <f>14.35*1.6+4.05*0.55</f>
        <v>25.1875</v>
      </c>
      <c r="E90" s="44"/>
      <c r="F90" s="38"/>
    </row>
    <row r="91" spans="1:6" ht="27.6" x14ac:dyDescent="0.3">
      <c r="A91" s="44" t="s">
        <v>56</v>
      </c>
      <c r="B91" s="49" t="s">
        <v>73</v>
      </c>
      <c r="C91" s="44" t="s">
        <v>200</v>
      </c>
      <c r="D91" s="44">
        <v>0.84</v>
      </c>
      <c r="E91" s="44"/>
      <c r="F91" s="38"/>
    </row>
    <row r="92" spans="1:6" ht="16.2" x14ac:dyDescent="0.3">
      <c r="A92" s="44" t="s">
        <v>57</v>
      </c>
      <c r="B92" s="49" t="s">
        <v>33</v>
      </c>
      <c r="C92" s="44" t="s">
        <v>206</v>
      </c>
      <c r="D92" s="50">
        <f>19.4*1.6</f>
        <v>31.04</v>
      </c>
      <c r="E92" s="44"/>
      <c r="F92" s="38"/>
    </row>
    <row r="93" spans="1:6" x14ac:dyDescent="0.3">
      <c r="A93" s="51"/>
      <c r="B93" s="59" t="s">
        <v>59</v>
      </c>
      <c r="C93" s="51"/>
      <c r="D93" s="60"/>
      <c r="E93" s="59"/>
      <c r="F93" s="61"/>
    </row>
    <row r="94" spans="1:6" x14ac:dyDescent="0.3">
      <c r="A94" s="43">
        <v>3</v>
      </c>
      <c r="B94" s="135" t="s">
        <v>77</v>
      </c>
      <c r="C94" s="136"/>
      <c r="D94" s="136"/>
      <c r="E94" s="136"/>
      <c r="F94" s="142"/>
    </row>
    <row r="95" spans="1:6" ht="16.2" x14ac:dyDescent="0.3">
      <c r="A95" s="44" t="s">
        <v>12</v>
      </c>
      <c r="B95" s="49" t="s">
        <v>34</v>
      </c>
      <c r="C95" s="44" t="s">
        <v>200</v>
      </c>
      <c r="D95" s="44">
        <v>0.85</v>
      </c>
      <c r="E95" s="44"/>
      <c r="F95" s="38"/>
    </row>
    <row r="96" spans="1:6" ht="16.2" x14ac:dyDescent="0.3">
      <c r="A96" s="44" t="s">
        <v>65</v>
      </c>
      <c r="B96" s="49" t="s">
        <v>35</v>
      </c>
      <c r="C96" s="44" t="s">
        <v>206</v>
      </c>
      <c r="D96" s="50">
        <v>37.11</v>
      </c>
      <c r="E96" s="44"/>
      <c r="F96" s="38"/>
    </row>
    <row r="97" spans="1:6" ht="16.2" x14ac:dyDescent="0.3">
      <c r="A97" s="44" t="s">
        <v>13</v>
      </c>
      <c r="B97" s="49" t="s">
        <v>207</v>
      </c>
      <c r="C97" s="44" t="s">
        <v>200</v>
      </c>
      <c r="D97" s="58">
        <f>0.49+0.2</f>
        <v>0.69</v>
      </c>
      <c r="E97" s="44"/>
      <c r="F97" s="38"/>
    </row>
    <row r="98" spans="1:6" x14ac:dyDescent="0.3">
      <c r="A98" s="51"/>
      <c r="B98" s="59" t="s">
        <v>60</v>
      </c>
      <c r="C98" s="51"/>
      <c r="D98" s="60"/>
      <c r="E98" s="62"/>
      <c r="F98" s="61"/>
    </row>
    <row r="99" spans="1:6" x14ac:dyDescent="0.3">
      <c r="A99" s="43">
        <v>4</v>
      </c>
      <c r="B99" s="135" t="s">
        <v>81</v>
      </c>
      <c r="C99" s="136"/>
      <c r="D99" s="136"/>
      <c r="E99" s="136"/>
      <c r="F99" s="142"/>
    </row>
    <row r="100" spans="1:6" ht="16.2" x14ac:dyDescent="0.3">
      <c r="A100" s="44" t="s">
        <v>14</v>
      </c>
      <c r="B100" s="49" t="s">
        <v>36</v>
      </c>
      <c r="C100" s="44" t="s">
        <v>206</v>
      </c>
      <c r="D100" s="44">
        <f>15.2*2.2</f>
        <v>33.44</v>
      </c>
      <c r="E100" s="44"/>
      <c r="F100" s="38"/>
    </row>
    <row r="101" spans="1:6" ht="16.2" x14ac:dyDescent="0.3">
      <c r="A101" s="44" t="s">
        <v>15</v>
      </c>
      <c r="B101" s="49" t="s">
        <v>37</v>
      </c>
      <c r="C101" s="44" t="s">
        <v>206</v>
      </c>
      <c r="D101" s="44">
        <f>34.21</f>
        <v>34.21</v>
      </c>
      <c r="E101" s="44"/>
      <c r="F101" s="38"/>
    </row>
    <row r="102" spans="1:6" x14ac:dyDescent="0.3">
      <c r="A102" s="51"/>
      <c r="B102" s="59" t="s">
        <v>61</v>
      </c>
      <c r="C102" s="51"/>
      <c r="D102" s="60"/>
      <c r="E102" s="62"/>
      <c r="F102" s="61"/>
    </row>
    <row r="103" spans="1:6" x14ac:dyDescent="0.3">
      <c r="A103" s="43">
        <v>5</v>
      </c>
      <c r="B103" s="135" t="s">
        <v>190</v>
      </c>
      <c r="C103" s="136"/>
      <c r="D103" s="136"/>
      <c r="E103" s="136"/>
      <c r="F103" s="142"/>
    </row>
    <row r="104" spans="1:6" x14ac:dyDescent="0.3">
      <c r="A104" s="44" t="s">
        <v>17</v>
      </c>
      <c r="B104" s="49" t="s">
        <v>91</v>
      </c>
      <c r="C104" s="44" t="s">
        <v>38</v>
      </c>
      <c r="D104" s="44">
        <v>3.6</v>
      </c>
      <c r="E104" s="44"/>
      <c r="F104" s="38"/>
    </row>
    <row r="105" spans="1:6" ht="16.2" x14ac:dyDescent="0.3">
      <c r="A105" s="44" t="s">
        <v>18</v>
      </c>
      <c r="B105" s="49" t="s">
        <v>39</v>
      </c>
      <c r="C105" s="44" t="s">
        <v>206</v>
      </c>
      <c r="D105" s="44">
        <v>4.88</v>
      </c>
      <c r="E105" s="44"/>
      <c r="F105" s="38"/>
    </row>
    <row r="106" spans="1:6" ht="27.6" x14ac:dyDescent="0.3">
      <c r="A106" s="44" t="s">
        <v>22</v>
      </c>
      <c r="B106" s="49" t="s">
        <v>40</v>
      </c>
      <c r="C106" s="44" t="s">
        <v>206</v>
      </c>
      <c r="D106" s="44">
        <v>6.82</v>
      </c>
      <c r="E106" s="44"/>
      <c r="F106" s="38"/>
    </row>
    <row r="107" spans="1:6" x14ac:dyDescent="0.3">
      <c r="A107" s="51"/>
      <c r="B107" s="59" t="s">
        <v>62</v>
      </c>
      <c r="C107" s="51"/>
      <c r="D107" s="63"/>
      <c r="E107" s="62"/>
      <c r="F107" s="61"/>
    </row>
    <row r="108" spans="1:6" x14ac:dyDescent="0.3">
      <c r="A108" s="43">
        <v>6</v>
      </c>
      <c r="B108" s="135" t="s">
        <v>191</v>
      </c>
      <c r="C108" s="136"/>
      <c r="D108" s="136"/>
      <c r="E108" s="136"/>
      <c r="F108" s="142"/>
    </row>
    <row r="109" spans="1:6" ht="27.6" x14ac:dyDescent="0.3">
      <c r="A109" s="44" t="s">
        <v>23</v>
      </c>
      <c r="B109" s="49" t="s">
        <v>41</v>
      </c>
      <c r="C109" s="44" t="s">
        <v>19</v>
      </c>
      <c r="D109" s="44">
        <v>2</v>
      </c>
      <c r="E109" s="44"/>
      <c r="F109" s="38"/>
    </row>
    <row r="110" spans="1:6" ht="27.6" x14ac:dyDescent="0.3">
      <c r="A110" s="44" t="s">
        <v>24</v>
      </c>
      <c r="B110" s="49" t="s">
        <v>42</v>
      </c>
      <c r="C110" s="44" t="s">
        <v>7</v>
      </c>
      <c r="D110" s="44">
        <v>1</v>
      </c>
      <c r="E110" s="44"/>
      <c r="F110" s="38"/>
    </row>
    <row r="111" spans="1:6" x14ac:dyDescent="0.3">
      <c r="A111" s="44" t="s">
        <v>66</v>
      </c>
      <c r="B111" s="49" t="s">
        <v>43</v>
      </c>
      <c r="C111" s="44" t="s">
        <v>19</v>
      </c>
      <c r="D111" s="44">
        <v>1</v>
      </c>
      <c r="E111" s="44"/>
      <c r="F111" s="38"/>
    </row>
    <row r="112" spans="1:6" x14ac:dyDescent="0.3">
      <c r="A112" s="51"/>
      <c r="B112" s="59" t="s">
        <v>63</v>
      </c>
      <c r="C112" s="51"/>
      <c r="D112" s="60"/>
      <c r="E112" s="59"/>
      <c r="F112" s="61"/>
    </row>
    <row r="113" spans="1:6" x14ac:dyDescent="0.3">
      <c r="A113" s="43">
        <v>7</v>
      </c>
      <c r="B113" s="135" t="s">
        <v>192</v>
      </c>
      <c r="C113" s="136"/>
      <c r="D113" s="136"/>
      <c r="E113" s="136"/>
      <c r="F113" s="136"/>
    </row>
    <row r="114" spans="1:6" ht="16.2" x14ac:dyDescent="0.3">
      <c r="A114" s="44" t="s">
        <v>25</v>
      </c>
      <c r="B114" s="49" t="s">
        <v>44</v>
      </c>
      <c r="C114" s="44" t="s">
        <v>206</v>
      </c>
      <c r="D114" s="44">
        <v>8.16</v>
      </c>
      <c r="E114" s="44"/>
      <c r="F114" s="38"/>
    </row>
    <row r="115" spans="1:6" ht="16.2" x14ac:dyDescent="0.3">
      <c r="A115" s="44" t="s">
        <v>26</v>
      </c>
      <c r="B115" s="49" t="s">
        <v>45</v>
      </c>
      <c r="C115" s="44" t="s">
        <v>206</v>
      </c>
      <c r="D115" s="44">
        <v>21.56</v>
      </c>
      <c r="E115" s="44"/>
      <c r="F115" s="38"/>
    </row>
    <row r="116" spans="1:6" ht="16.2" x14ac:dyDescent="0.3">
      <c r="A116" s="44" t="s">
        <v>67</v>
      </c>
      <c r="B116" s="49" t="s">
        <v>46</v>
      </c>
      <c r="C116" s="44" t="s">
        <v>208</v>
      </c>
      <c r="D116" s="44">
        <v>34.26</v>
      </c>
      <c r="E116" s="44"/>
      <c r="F116" s="38"/>
    </row>
    <row r="117" spans="1:6" x14ac:dyDescent="0.3">
      <c r="A117" s="51"/>
      <c r="B117" s="59" t="s">
        <v>64</v>
      </c>
      <c r="C117" s="51"/>
      <c r="D117" s="60"/>
      <c r="E117" s="59"/>
      <c r="F117" s="61"/>
    </row>
    <row r="118" spans="1:6" x14ac:dyDescent="0.3">
      <c r="A118" s="43">
        <v>8</v>
      </c>
      <c r="B118" s="135" t="s">
        <v>193</v>
      </c>
      <c r="C118" s="136"/>
      <c r="D118" s="136"/>
      <c r="E118" s="136"/>
      <c r="F118" s="136"/>
    </row>
    <row r="119" spans="1:6" ht="27.6" x14ac:dyDescent="0.3">
      <c r="A119" s="44" t="s">
        <v>68</v>
      </c>
      <c r="B119" s="49" t="s">
        <v>90</v>
      </c>
      <c r="C119" s="44" t="s">
        <v>38</v>
      </c>
      <c r="D119" s="44">
        <v>5</v>
      </c>
      <c r="E119" s="44"/>
      <c r="F119" s="38"/>
    </row>
    <row r="120" spans="1:6" x14ac:dyDescent="0.3">
      <c r="A120" s="44" t="s">
        <v>69</v>
      </c>
      <c r="B120" s="49" t="s">
        <v>47</v>
      </c>
      <c r="C120" s="44" t="s">
        <v>19</v>
      </c>
      <c r="D120" s="44">
        <v>2</v>
      </c>
      <c r="E120" s="44"/>
      <c r="F120" s="38"/>
    </row>
    <row r="121" spans="1:6" ht="27.6" x14ac:dyDescent="0.3">
      <c r="A121" s="44" t="s">
        <v>70</v>
      </c>
      <c r="B121" s="49" t="s">
        <v>72</v>
      </c>
      <c r="C121" s="44" t="s">
        <v>7</v>
      </c>
      <c r="D121" s="44">
        <v>1</v>
      </c>
      <c r="E121" s="44"/>
      <c r="F121" s="38"/>
    </row>
    <row r="122" spans="1:6" x14ac:dyDescent="0.3">
      <c r="A122" s="44" t="s">
        <v>71</v>
      </c>
      <c r="B122" s="49" t="s">
        <v>93</v>
      </c>
      <c r="C122" s="44" t="s">
        <v>7</v>
      </c>
      <c r="D122" s="44">
        <v>1</v>
      </c>
      <c r="E122" s="44"/>
      <c r="F122" s="38"/>
    </row>
    <row r="123" spans="1:6" x14ac:dyDescent="0.3">
      <c r="A123" s="51"/>
      <c r="B123" s="59" t="s">
        <v>198</v>
      </c>
      <c r="C123" s="51"/>
      <c r="D123" s="60"/>
      <c r="E123" s="64"/>
      <c r="F123" s="61"/>
    </row>
    <row r="124" spans="1:6" ht="17.399999999999999" x14ac:dyDescent="0.3">
      <c r="A124" s="128" t="s">
        <v>355</v>
      </c>
      <c r="B124" s="129"/>
      <c r="C124" s="129"/>
      <c r="D124" s="129"/>
      <c r="E124" s="130"/>
      <c r="F124" s="65"/>
    </row>
    <row r="126" spans="1:6" x14ac:dyDescent="0.3">
      <c r="A126" s="131" t="s">
        <v>212</v>
      </c>
      <c r="B126" s="132"/>
      <c r="C126" s="132"/>
      <c r="D126" s="132"/>
      <c r="E126" s="132"/>
      <c r="F126" s="133"/>
    </row>
    <row r="127" spans="1:6" ht="83.4" x14ac:dyDescent="0.3">
      <c r="A127" s="5" t="s">
        <v>86</v>
      </c>
      <c r="B127" s="7" t="s">
        <v>211</v>
      </c>
      <c r="C127" s="5" t="s">
        <v>87</v>
      </c>
      <c r="D127" s="5">
        <v>1</v>
      </c>
      <c r="E127" s="6"/>
      <c r="F127" s="10">
        <f>D127*E127</f>
        <v>0</v>
      </c>
    </row>
    <row r="128" spans="1:6" ht="17.399999999999999" x14ac:dyDescent="0.3">
      <c r="A128" s="134" t="s">
        <v>210</v>
      </c>
      <c r="B128" s="134"/>
      <c r="C128" s="134"/>
      <c r="D128" s="134"/>
      <c r="E128" s="134"/>
      <c r="F128" s="12"/>
    </row>
    <row r="130" spans="1:6" ht="17.399999999999999" x14ac:dyDescent="0.3">
      <c r="A130" s="126" t="s">
        <v>353</v>
      </c>
      <c r="B130" s="127"/>
      <c r="C130" s="127"/>
      <c r="D130" s="127"/>
      <c r="E130" s="127"/>
      <c r="F130" s="67"/>
    </row>
  </sheetData>
  <mergeCells count="39">
    <mergeCell ref="B6:F6"/>
    <mergeCell ref="A71:E71"/>
    <mergeCell ref="A75:E75"/>
    <mergeCell ref="A1:F1"/>
    <mergeCell ref="A5:F5"/>
    <mergeCell ref="B49:E49"/>
    <mergeCell ref="B12:E12"/>
    <mergeCell ref="B13:F13"/>
    <mergeCell ref="B20:F20"/>
    <mergeCell ref="B26:E26"/>
    <mergeCell ref="B27:F27"/>
    <mergeCell ref="B36:E36"/>
    <mergeCell ref="B37:F37"/>
    <mergeCell ref="B40:E40"/>
    <mergeCell ref="B41:F41"/>
    <mergeCell ref="B45:E45"/>
    <mergeCell ref="B46:F46"/>
    <mergeCell ref="A69:E69"/>
    <mergeCell ref="B50:F50"/>
    <mergeCell ref="B55:E55"/>
    <mergeCell ref="B56:F56"/>
    <mergeCell ref="B61:E61"/>
    <mergeCell ref="B62:F62"/>
    <mergeCell ref="B65:E65"/>
    <mergeCell ref="B66:F66"/>
    <mergeCell ref="A68:E68"/>
    <mergeCell ref="A130:E130"/>
    <mergeCell ref="A128:E128"/>
    <mergeCell ref="A126:F126"/>
    <mergeCell ref="A77:F77"/>
    <mergeCell ref="B78:F78"/>
    <mergeCell ref="B83:F83"/>
    <mergeCell ref="B94:F94"/>
    <mergeCell ref="B99:F99"/>
    <mergeCell ref="B103:F103"/>
    <mergeCell ref="B108:F108"/>
    <mergeCell ref="B113:F113"/>
    <mergeCell ref="B118:F118"/>
    <mergeCell ref="A124:E12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AA3B-D81B-4DE0-B48A-9DFA9A6FD61F}">
  <dimension ref="A1:F70"/>
  <sheetViews>
    <sheetView topLeftCell="A64" workbookViewId="0">
      <selection activeCell="B75" sqref="B75"/>
    </sheetView>
  </sheetViews>
  <sheetFormatPr baseColWidth="10" defaultRowHeight="14.4" x14ac:dyDescent="0.3"/>
  <cols>
    <col min="1" max="1" width="6.88671875" customWidth="1"/>
    <col min="2" max="2" width="66.5546875" customWidth="1"/>
    <col min="3" max="3" width="10.5546875" bestFit="1" customWidth="1"/>
    <col min="4" max="4" width="11.6640625" bestFit="1" customWidth="1"/>
    <col min="5" max="5" width="11.5546875" customWidth="1"/>
    <col min="6" max="6" width="14.109375" customWidth="1"/>
  </cols>
  <sheetData>
    <row r="1" spans="1:6" ht="45.75" customHeight="1" x14ac:dyDescent="0.3">
      <c r="A1" s="114" t="s">
        <v>317</v>
      </c>
      <c r="B1" s="114"/>
      <c r="C1" s="114"/>
      <c r="D1" s="114"/>
      <c r="E1" s="114"/>
      <c r="F1" s="114"/>
    </row>
    <row r="2" spans="1:6" ht="15.6" x14ac:dyDescent="0.3">
      <c r="A2" s="13"/>
      <c r="B2" s="14"/>
      <c r="C2" s="14"/>
      <c r="D2" s="14"/>
      <c r="E2" s="14"/>
      <c r="F2" s="15"/>
    </row>
    <row r="3" spans="1:6" ht="43.8" customHeight="1" x14ac:dyDescent="0.3">
      <c r="A3" s="17" t="s">
        <v>0</v>
      </c>
      <c r="B3" s="18" t="s">
        <v>1</v>
      </c>
      <c r="C3" s="19" t="s">
        <v>2</v>
      </c>
      <c r="D3" s="20" t="s">
        <v>3</v>
      </c>
      <c r="E3" s="101" t="s">
        <v>339</v>
      </c>
      <c r="F3" s="100" t="s">
        <v>337</v>
      </c>
    </row>
    <row r="5" spans="1:6" x14ac:dyDescent="0.3">
      <c r="A5" s="167" t="s">
        <v>219</v>
      </c>
      <c r="B5" s="167"/>
      <c r="C5" s="167"/>
      <c r="D5" s="167"/>
      <c r="E5" s="167"/>
      <c r="F5" s="167"/>
    </row>
    <row r="6" spans="1:6" x14ac:dyDescent="0.3">
      <c r="A6" s="71" t="s">
        <v>220</v>
      </c>
      <c r="B6" s="150" t="s">
        <v>221</v>
      </c>
      <c r="C6" s="151"/>
      <c r="D6" s="151"/>
      <c r="E6" s="151"/>
      <c r="F6" s="152"/>
    </row>
    <row r="7" spans="1:6" x14ac:dyDescent="0.3">
      <c r="A7" s="72" t="s">
        <v>222</v>
      </c>
      <c r="B7" s="73" t="s">
        <v>94</v>
      </c>
      <c r="C7" s="74" t="s">
        <v>10</v>
      </c>
      <c r="D7" s="75">
        <f>(0.9*0.9*1*14)+(1.1*1.1*1*6)+(1.3*1.3*1*1)+(72.88*0.3*0.6)</f>
        <v>33.4084</v>
      </c>
      <c r="E7" s="76"/>
      <c r="F7" s="76"/>
    </row>
    <row r="8" spans="1:6" x14ac:dyDescent="0.3">
      <c r="A8" s="72" t="s">
        <v>223</v>
      </c>
      <c r="B8" s="73" t="s">
        <v>224</v>
      </c>
      <c r="C8" s="74" t="s">
        <v>10</v>
      </c>
      <c r="D8" s="77">
        <f>((0.9*0.9*1*14)-(0.7*0.7*0.2*14)+(0.8*0.8*0.05*14)+(0.15*0.15*1*14))+((1.1*1.1*1*6)-(0.9*0.9*0.25*6)+(1*1*0.05*6)+(0.15*0.2*1*6))+((1.3*1.3*1*1)-(1*1*0.25*1)+(1.1*1.1*0.05*1)+(0.15*0.2*1*1))</f>
        <v>18.7865</v>
      </c>
      <c r="E8" s="76"/>
      <c r="F8" s="76"/>
    </row>
    <row r="9" spans="1:6" x14ac:dyDescent="0.3">
      <c r="A9" s="72" t="s">
        <v>225</v>
      </c>
      <c r="B9" s="73" t="s">
        <v>95</v>
      </c>
      <c r="C9" s="74" t="s">
        <v>10</v>
      </c>
      <c r="D9" s="77">
        <f>81.21*0.45</f>
        <v>36.544499999999999</v>
      </c>
      <c r="E9" s="76"/>
      <c r="F9" s="76"/>
    </row>
    <row r="10" spans="1:6" x14ac:dyDescent="0.3">
      <c r="A10" s="153" t="s">
        <v>226</v>
      </c>
      <c r="B10" s="154"/>
      <c r="C10" s="154"/>
      <c r="D10" s="154"/>
      <c r="E10" s="155"/>
      <c r="F10" s="78"/>
    </row>
    <row r="11" spans="1:6" x14ac:dyDescent="0.3">
      <c r="A11" s="71" t="s">
        <v>227</v>
      </c>
      <c r="B11" s="156" t="s">
        <v>228</v>
      </c>
      <c r="C11" s="157"/>
      <c r="D11" s="157"/>
      <c r="E11" s="157"/>
      <c r="F11" s="158"/>
    </row>
    <row r="12" spans="1:6" x14ac:dyDescent="0.3">
      <c r="A12" s="72" t="s">
        <v>229</v>
      </c>
      <c r="B12" s="73" t="s">
        <v>97</v>
      </c>
      <c r="C12" s="74" t="s">
        <v>10</v>
      </c>
      <c r="D12" s="77">
        <f>(0.8*0.8*0.05*14)+(1*1*0.05*6)+(1.1*1.1*0.05*1)</f>
        <v>0.80850000000000022</v>
      </c>
      <c r="E12" s="76"/>
      <c r="F12" s="76"/>
    </row>
    <row r="13" spans="1:6" x14ac:dyDescent="0.3">
      <c r="A13" s="72" t="s">
        <v>230</v>
      </c>
      <c r="B13" s="73" t="s">
        <v>231</v>
      </c>
      <c r="C13" s="74" t="s">
        <v>10</v>
      </c>
      <c r="D13" s="77">
        <f>(0.7*0.7*0.2*14)+(0.9*0.9*0.25*6)+(1*1*0.3*1)</f>
        <v>2.8869999999999996</v>
      </c>
      <c r="E13" s="76"/>
      <c r="F13" s="76"/>
    </row>
    <row r="14" spans="1:6" x14ac:dyDescent="0.3">
      <c r="A14" s="72" t="s">
        <v>232</v>
      </c>
      <c r="B14" s="73" t="s">
        <v>98</v>
      </c>
      <c r="C14" s="74" t="s">
        <v>10</v>
      </c>
      <c r="D14" s="77">
        <f>72.88*0.15*0.3</f>
        <v>3.2795999999999994</v>
      </c>
      <c r="E14" s="76"/>
      <c r="F14" s="76"/>
    </row>
    <row r="15" spans="1:6" x14ac:dyDescent="0.3">
      <c r="A15" s="72" t="s">
        <v>233</v>
      </c>
      <c r="B15" s="73" t="s">
        <v>99</v>
      </c>
      <c r="C15" s="74" t="s">
        <v>10</v>
      </c>
      <c r="D15" s="77">
        <f>(0.15*0.15*1*15)+(0.15*0.2*1*6)</f>
        <v>0.51749999999999996</v>
      </c>
      <c r="E15" s="76"/>
      <c r="F15" s="76"/>
    </row>
    <row r="16" spans="1:6" x14ac:dyDescent="0.3">
      <c r="A16" s="72" t="s">
        <v>234</v>
      </c>
      <c r="B16" s="73" t="s">
        <v>235</v>
      </c>
      <c r="C16" s="74" t="s">
        <v>10</v>
      </c>
      <c r="D16" s="77">
        <f>76.63*0.08</f>
        <v>6.1303999999999998</v>
      </c>
      <c r="E16" s="76"/>
      <c r="F16" s="76"/>
    </row>
    <row r="17" spans="1:6" x14ac:dyDescent="0.3">
      <c r="A17" s="72" t="s">
        <v>236</v>
      </c>
      <c r="B17" s="73" t="s">
        <v>237</v>
      </c>
      <c r="C17" s="74" t="s">
        <v>10</v>
      </c>
      <c r="D17" s="77">
        <f>6.15*0.15+2.5*0.15+3.6*0.15+4.22*0.15</f>
        <v>2.4704999999999999</v>
      </c>
      <c r="E17" s="76"/>
      <c r="F17" s="76"/>
    </row>
    <row r="18" spans="1:6" x14ac:dyDescent="0.3">
      <c r="A18" s="72" t="s">
        <v>238</v>
      </c>
      <c r="B18" s="73" t="s">
        <v>239</v>
      </c>
      <c r="C18" s="74" t="s">
        <v>9</v>
      </c>
      <c r="D18" s="79">
        <f>72.88*0.6</f>
        <v>43.727999999999994</v>
      </c>
      <c r="E18" s="76"/>
      <c r="F18" s="76"/>
    </row>
    <row r="19" spans="1:6" x14ac:dyDescent="0.3">
      <c r="A19" s="153" t="s">
        <v>240</v>
      </c>
      <c r="B19" s="154"/>
      <c r="C19" s="154"/>
      <c r="D19" s="154"/>
      <c r="E19" s="155"/>
      <c r="F19" s="78"/>
    </row>
    <row r="20" spans="1:6" x14ac:dyDescent="0.3">
      <c r="A20" s="71" t="s">
        <v>241</v>
      </c>
      <c r="B20" s="156" t="s">
        <v>242</v>
      </c>
      <c r="C20" s="157"/>
      <c r="D20" s="157"/>
      <c r="E20" s="157"/>
      <c r="F20" s="158"/>
    </row>
    <row r="21" spans="1:6" x14ac:dyDescent="0.3">
      <c r="A21" s="72" t="s">
        <v>243</v>
      </c>
      <c r="B21" s="73" t="s">
        <v>100</v>
      </c>
      <c r="C21" s="74" t="s">
        <v>10</v>
      </c>
      <c r="D21" s="77">
        <f>(0.15*0.15*4*15)+(0.15*0.2*4*6)</f>
        <v>2.0699999999999998</v>
      </c>
      <c r="E21" s="76"/>
      <c r="F21" s="76"/>
    </row>
    <row r="22" spans="1:6" x14ac:dyDescent="0.3">
      <c r="A22" s="72" t="s">
        <v>244</v>
      </c>
      <c r="B22" s="73" t="s">
        <v>101</v>
      </c>
      <c r="C22" s="74" t="s">
        <v>10</v>
      </c>
      <c r="D22" s="77">
        <f>77.21*0.15*0.4</f>
        <v>4.6325999999999992</v>
      </c>
      <c r="E22" s="76"/>
      <c r="F22" s="76"/>
    </row>
    <row r="23" spans="1:6" x14ac:dyDescent="0.3">
      <c r="A23" s="72" t="s">
        <v>245</v>
      </c>
      <c r="B23" s="73" t="s">
        <v>246</v>
      </c>
      <c r="C23" s="74" t="s">
        <v>10</v>
      </c>
      <c r="D23" s="77">
        <f>72.88*0.15*0.2</f>
        <v>2.1863999999999999</v>
      </c>
      <c r="E23" s="76"/>
      <c r="F23" s="76"/>
    </row>
    <row r="24" spans="1:6" x14ac:dyDescent="0.3">
      <c r="A24" s="72" t="s">
        <v>247</v>
      </c>
      <c r="B24" s="73" t="s">
        <v>248</v>
      </c>
      <c r="C24" s="74" t="s">
        <v>9</v>
      </c>
      <c r="D24" s="79">
        <f>88.9</f>
        <v>88.9</v>
      </c>
      <c r="E24" s="76"/>
      <c r="F24" s="76"/>
    </row>
    <row r="25" spans="1:6" x14ac:dyDescent="0.3">
      <c r="A25" s="72" t="s">
        <v>249</v>
      </c>
      <c r="B25" s="73" t="s">
        <v>250</v>
      </c>
      <c r="C25" s="74" t="s">
        <v>10</v>
      </c>
      <c r="D25" s="77">
        <f>38.41*0.4*0.1</f>
        <v>1.5364</v>
      </c>
      <c r="E25" s="76"/>
      <c r="F25" s="76"/>
    </row>
    <row r="26" spans="1:6" x14ac:dyDescent="0.3">
      <c r="A26" s="153" t="s">
        <v>251</v>
      </c>
      <c r="B26" s="154"/>
      <c r="C26" s="154"/>
      <c r="D26" s="154"/>
      <c r="E26" s="155"/>
      <c r="F26" s="78"/>
    </row>
    <row r="27" spans="1:6" x14ac:dyDescent="0.3">
      <c r="A27" s="71" t="s">
        <v>252</v>
      </c>
      <c r="B27" s="156" t="s">
        <v>253</v>
      </c>
      <c r="C27" s="157"/>
      <c r="D27" s="157"/>
      <c r="E27" s="157"/>
      <c r="F27" s="158"/>
    </row>
    <row r="28" spans="1:6" ht="27.6" x14ac:dyDescent="0.3">
      <c r="A28" s="72" t="s">
        <v>254</v>
      </c>
      <c r="B28" s="73" t="s">
        <v>255</v>
      </c>
      <c r="C28" s="74" t="s">
        <v>9</v>
      </c>
      <c r="D28" s="79">
        <f>72.88*3.3</f>
        <v>240.50399999999996</v>
      </c>
      <c r="E28" s="76"/>
      <c r="F28" s="76"/>
    </row>
    <row r="29" spans="1:6" x14ac:dyDescent="0.3">
      <c r="A29" s="153" t="s">
        <v>256</v>
      </c>
      <c r="B29" s="154"/>
      <c r="C29" s="154"/>
      <c r="D29" s="154"/>
      <c r="E29" s="155"/>
      <c r="F29" s="78"/>
    </row>
    <row r="30" spans="1:6" x14ac:dyDescent="0.3">
      <c r="A30" s="71" t="s">
        <v>257</v>
      </c>
      <c r="B30" s="156" t="s">
        <v>258</v>
      </c>
      <c r="C30" s="157"/>
      <c r="D30" s="157"/>
      <c r="E30" s="157"/>
      <c r="F30" s="158"/>
    </row>
    <row r="31" spans="1:6" ht="27.6" x14ac:dyDescent="0.3">
      <c r="A31" s="72" t="s">
        <v>259</v>
      </c>
      <c r="B31" s="73" t="s">
        <v>260</v>
      </c>
      <c r="C31" s="74" t="s">
        <v>9</v>
      </c>
      <c r="D31" s="29">
        <f>104.58*3.5</f>
        <v>366.03</v>
      </c>
      <c r="E31" s="76"/>
      <c r="F31" s="76"/>
    </row>
    <row r="32" spans="1:6" ht="27.6" x14ac:dyDescent="0.3">
      <c r="A32" s="72" t="s">
        <v>261</v>
      </c>
      <c r="B32" s="73" t="s">
        <v>262</v>
      </c>
      <c r="C32" s="74" t="s">
        <v>9</v>
      </c>
      <c r="D32" s="29">
        <f>81.21</f>
        <v>81.209999999999994</v>
      </c>
      <c r="E32" s="76"/>
      <c r="F32" s="76"/>
    </row>
    <row r="33" spans="1:6" ht="27.6" x14ac:dyDescent="0.3">
      <c r="A33" s="72" t="s">
        <v>263</v>
      </c>
      <c r="B33" s="73" t="s">
        <v>264</v>
      </c>
      <c r="C33" s="74" t="s">
        <v>9</v>
      </c>
      <c r="D33" s="79">
        <f>34.41*4.4</f>
        <v>151.404</v>
      </c>
      <c r="E33" s="76"/>
      <c r="F33" s="76"/>
    </row>
    <row r="34" spans="1:6" x14ac:dyDescent="0.3">
      <c r="A34" s="153" t="s">
        <v>265</v>
      </c>
      <c r="B34" s="154"/>
      <c r="C34" s="154"/>
      <c r="D34" s="154"/>
      <c r="E34" s="155"/>
      <c r="F34" s="78"/>
    </row>
    <row r="35" spans="1:6" x14ac:dyDescent="0.3">
      <c r="A35" s="71" t="s">
        <v>266</v>
      </c>
      <c r="B35" s="156" t="s">
        <v>267</v>
      </c>
      <c r="C35" s="157"/>
      <c r="D35" s="157"/>
      <c r="E35" s="157"/>
      <c r="F35" s="158"/>
    </row>
    <row r="36" spans="1:6" ht="41.4" x14ac:dyDescent="0.3">
      <c r="A36" s="72" t="s">
        <v>268</v>
      </c>
      <c r="B36" s="73" t="s">
        <v>269</v>
      </c>
      <c r="C36" s="74" t="s">
        <v>9</v>
      </c>
      <c r="D36" s="79">
        <f>83.21*0.08</f>
        <v>6.6567999999999996</v>
      </c>
      <c r="E36" s="76"/>
      <c r="F36" s="76"/>
    </row>
    <row r="37" spans="1:6" ht="55.2" x14ac:dyDescent="0.3">
      <c r="A37" s="72" t="s">
        <v>270</v>
      </c>
      <c r="B37" s="73" t="s">
        <v>271</v>
      </c>
      <c r="C37" s="74" t="s">
        <v>9</v>
      </c>
      <c r="D37" s="29">
        <f>83.21</f>
        <v>83.21</v>
      </c>
      <c r="E37" s="76"/>
      <c r="F37" s="76"/>
    </row>
    <row r="38" spans="1:6" ht="27.6" x14ac:dyDescent="0.3">
      <c r="A38" s="72" t="s">
        <v>272</v>
      </c>
      <c r="B38" s="73" t="s">
        <v>273</v>
      </c>
      <c r="C38" s="74" t="s">
        <v>38</v>
      </c>
      <c r="D38" s="29">
        <f>37.21</f>
        <v>37.21</v>
      </c>
      <c r="E38" s="76"/>
      <c r="F38" s="76"/>
    </row>
    <row r="39" spans="1:6" ht="41.4" x14ac:dyDescent="0.3">
      <c r="A39" s="72" t="s">
        <v>274</v>
      </c>
      <c r="B39" s="73" t="s">
        <v>275</v>
      </c>
      <c r="C39" s="74" t="s">
        <v>19</v>
      </c>
      <c r="D39" s="80">
        <v>8</v>
      </c>
      <c r="E39" s="76"/>
      <c r="F39" s="76"/>
    </row>
    <row r="40" spans="1:6" x14ac:dyDescent="0.3">
      <c r="A40" s="165" t="s">
        <v>276</v>
      </c>
      <c r="B40" s="165"/>
      <c r="C40" s="165"/>
      <c r="D40" s="165"/>
      <c r="E40" s="166"/>
      <c r="F40" s="78"/>
    </row>
    <row r="41" spans="1:6" x14ac:dyDescent="0.3">
      <c r="A41" s="71" t="s">
        <v>277</v>
      </c>
      <c r="B41" s="156" t="s">
        <v>278</v>
      </c>
      <c r="C41" s="157"/>
      <c r="D41" s="157"/>
      <c r="E41" s="157"/>
      <c r="F41" s="158"/>
    </row>
    <row r="42" spans="1:6" x14ac:dyDescent="0.3">
      <c r="A42" s="72" t="s">
        <v>279</v>
      </c>
      <c r="B42" s="73" t="s">
        <v>280</v>
      </c>
      <c r="C42" s="74" t="s">
        <v>9</v>
      </c>
      <c r="D42" s="80">
        <v>80</v>
      </c>
      <c r="E42" s="76"/>
      <c r="F42" s="76"/>
    </row>
    <row r="43" spans="1:6" x14ac:dyDescent="0.3">
      <c r="A43" s="72" t="s">
        <v>281</v>
      </c>
      <c r="B43" s="73" t="s">
        <v>282</v>
      </c>
      <c r="C43" s="74" t="s">
        <v>38</v>
      </c>
      <c r="D43" s="80">
        <v>87</v>
      </c>
      <c r="E43" s="76"/>
      <c r="F43" s="76"/>
    </row>
    <row r="44" spans="1:6" x14ac:dyDescent="0.3">
      <c r="A44" s="153" t="s">
        <v>283</v>
      </c>
      <c r="B44" s="154"/>
      <c r="C44" s="154"/>
      <c r="D44" s="154"/>
      <c r="E44" s="155"/>
      <c r="F44" s="78"/>
    </row>
    <row r="45" spans="1:6" x14ac:dyDescent="0.3">
      <c r="A45" s="71" t="s">
        <v>284</v>
      </c>
      <c r="B45" s="156" t="s">
        <v>285</v>
      </c>
      <c r="C45" s="157"/>
      <c r="D45" s="157"/>
      <c r="E45" s="157"/>
      <c r="F45" s="158"/>
    </row>
    <row r="46" spans="1:6" ht="55.2" x14ac:dyDescent="0.3">
      <c r="A46" s="72" t="s">
        <v>286</v>
      </c>
      <c r="B46" s="73" t="s">
        <v>287</v>
      </c>
      <c r="C46" s="74" t="s">
        <v>19</v>
      </c>
      <c r="D46" s="80">
        <v>2</v>
      </c>
      <c r="E46" s="76"/>
      <c r="F46" s="76"/>
    </row>
    <row r="47" spans="1:6" ht="55.2" x14ac:dyDescent="0.3">
      <c r="A47" s="72" t="s">
        <v>288</v>
      </c>
      <c r="B47" s="73" t="s">
        <v>289</v>
      </c>
      <c r="C47" s="74" t="s">
        <v>19</v>
      </c>
      <c r="D47" s="80">
        <v>5</v>
      </c>
      <c r="E47" s="76"/>
      <c r="F47" s="76"/>
    </row>
    <row r="48" spans="1:6" ht="69" x14ac:dyDescent="0.3">
      <c r="A48" s="72" t="s">
        <v>290</v>
      </c>
      <c r="B48" s="73" t="s">
        <v>291</v>
      </c>
      <c r="C48" s="74" t="s">
        <v>19</v>
      </c>
      <c r="D48" s="80">
        <v>6</v>
      </c>
      <c r="E48" s="76"/>
      <c r="F48" s="76"/>
    </row>
    <row r="49" spans="1:6" ht="69" x14ac:dyDescent="0.3">
      <c r="A49" s="72" t="s">
        <v>292</v>
      </c>
      <c r="B49" s="73" t="s">
        <v>293</v>
      </c>
      <c r="C49" s="74" t="s">
        <v>19</v>
      </c>
      <c r="D49" s="80">
        <v>2</v>
      </c>
      <c r="E49" s="76"/>
      <c r="F49" s="76"/>
    </row>
    <row r="50" spans="1:6" ht="41.4" x14ac:dyDescent="0.3">
      <c r="A50" s="72" t="s">
        <v>294</v>
      </c>
      <c r="B50" s="73" t="s">
        <v>295</v>
      </c>
      <c r="C50" s="74" t="s">
        <v>19</v>
      </c>
      <c r="D50" s="80">
        <v>6</v>
      </c>
      <c r="E50" s="76"/>
      <c r="F50" s="76"/>
    </row>
    <row r="51" spans="1:6" ht="41.4" x14ac:dyDescent="0.3">
      <c r="A51" s="72" t="s">
        <v>296</v>
      </c>
      <c r="B51" s="73" t="s">
        <v>297</v>
      </c>
      <c r="C51" s="74" t="s">
        <v>19</v>
      </c>
      <c r="D51" s="80">
        <v>2</v>
      </c>
      <c r="E51" s="76"/>
      <c r="F51" s="76"/>
    </row>
    <row r="52" spans="1:6" x14ac:dyDescent="0.3">
      <c r="A52" s="153" t="s">
        <v>298</v>
      </c>
      <c r="B52" s="154"/>
      <c r="C52" s="154"/>
      <c r="D52" s="154"/>
      <c r="E52" s="155"/>
      <c r="F52" s="78"/>
    </row>
    <row r="53" spans="1:6" x14ac:dyDescent="0.3">
      <c r="A53" s="71" t="s">
        <v>102</v>
      </c>
      <c r="B53" s="156" t="s">
        <v>299</v>
      </c>
      <c r="C53" s="157"/>
      <c r="D53" s="157"/>
      <c r="E53" s="157"/>
      <c r="F53" s="158"/>
    </row>
    <row r="54" spans="1:6" ht="41.4" x14ac:dyDescent="0.3">
      <c r="A54" s="72" t="s">
        <v>103</v>
      </c>
      <c r="B54" s="73" t="s">
        <v>300</v>
      </c>
      <c r="C54" s="74" t="s">
        <v>9</v>
      </c>
      <c r="D54" s="81">
        <f>D32</f>
        <v>81.209999999999994</v>
      </c>
      <c r="E54" s="81"/>
      <c r="F54" s="76"/>
    </row>
    <row r="55" spans="1:6" ht="41.4" x14ac:dyDescent="0.3">
      <c r="A55" s="72" t="s">
        <v>104</v>
      </c>
      <c r="B55" s="73" t="s">
        <v>301</v>
      </c>
      <c r="C55" s="74" t="s">
        <v>9</v>
      </c>
      <c r="D55" s="80">
        <f>D31</f>
        <v>366.03</v>
      </c>
      <c r="E55" s="81"/>
      <c r="F55" s="76"/>
    </row>
    <row r="56" spans="1:6" ht="27.6" x14ac:dyDescent="0.3">
      <c r="A56" s="72" t="s">
        <v>302</v>
      </c>
      <c r="B56" s="73" t="s">
        <v>303</v>
      </c>
      <c r="C56" s="74" t="s">
        <v>9</v>
      </c>
      <c r="D56" s="80">
        <f>D33</f>
        <v>151.404</v>
      </c>
      <c r="E56" s="81"/>
      <c r="F56" s="81"/>
    </row>
    <row r="57" spans="1:6" x14ac:dyDescent="0.3">
      <c r="A57" s="153" t="s">
        <v>304</v>
      </c>
      <c r="B57" s="154"/>
      <c r="C57" s="154"/>
      <c r="D57" s="154"/>
      <c r="E57" s="155"/>
      <c r="F57" s="82"/>
    </row>
    <row r="58" spans="1:6" x14ac:dyDescent="0.3">
      <c r="A58" s="83" t="s">
        <v>305</v>
      </c>
      <c r="B58" s="150" t="s">
        <v>306</v>
      </c>
      <c r="C58" s="151"/>
      <c r="D58" s="151"/>
      <c r="E58" s="151"/>
      <c r="F58" s="152"/>
    </row>
    <row r="59" spans="1:6" ht="27.6" x14ac:dyDescent="0.3">
      <c r="A59" s="73" t="s">
        <v>307</v>
      </c>
      <c r="B59" s="73" t="s">
        <v>308</v>
      </c>
      <c r="C59" s="74" t="s">
        <v>7</v>
      </c>
      <c r="D59" s="80">
        <v>1</v>
      </c>
      <c r="E59" s="81"/>
      <c r="F59" s="81"/>
    </row>
    <row r="60" spans="1:6" x14ac:dyDescent="0.3">
      <c r="A60" s="153" t="s">
        <v>309</v>
      </c>
      <c r="B60" s="154"/>
      <c r="C60" s="154"/>
      <c r="D60" s="154"/>
      <c r="E60" s="155"/>
      <c r="F60" s="78"/>
    </row>
    <row r="61" spans="1:6" x14ac:dyDescent="0.3">
      <c r="A61" s="71" t="s">
        <v>310</v>
      </c>
      <c r="B61" s="156" t="s">
        <v>340</v>
      </c>
      <c r="C61" s="157"/>
      <c r="D61" s="157"/>
      <c r="E61" s="157"/>
      <c r="F61" s="158"/>
    </row>
    <row r="62" spans="1:6" ht="78" customHeight="1" x14ac:dyDescent="0.3">
      <c r="A62" s="72" t="s">
        <v>311</v>
      </c>
      <c r="B62" s="73" t="s">
        <v>341</v>
      </c>
      <c r="C62" s="102" t="s">
        <v>7</v>
      </c>
      <c r="D62" s="102">
        <v>1</v>
      </c>
      <c r="E62" s="76"/>
      <c r="F62" s="76"/>
    </row>
    <row r="63" spans="1:6" x14ac:dyDescent="0.3">
      <c r="A63" s="159" t="s">
        <v>312</v>
      </c>
      <c r="B63" s="160"/>
      <c r="C63" s="160"/>
      <c r="D63" s="160"/>
      <c r="E63" s="161"/>
      <c r="F63" s="84"/>
    </row>
    <row r="64" spans="1:6" x14ac:dyDescent="0.3">
      <c r="A64" s="162" t="s">
        <v>313</v>
      </c>
      <c r="B64" s="163"/>
      <c r="C64" s="163"/>
      <c r="D64" s="163"/>
      <c r="E64" s="164"/>
      <c r="F64" s="85"/>
    </row>
    <row r="65" spans="1:6" x14ac:dyDescent="0.3">
      <c r="A65" s="86"/>
      <c r="B65" s="87"/>
      <c r="C65" s="16"/>
      <c r="D65" s="88"/>
      <c r="E65" s="89"/>
      <c r="F65" s="89"/>
    </row>
    <row r="66" spans="1:6" x14ac:dyDescent="0.3">
      <c r="A66" s="146" t="s">
        <v>314</v>
      </c>
      <c r="B66" s="146"/>
      <c r="C66" s="146"/>
      <c r="D66" s="146"/>
      <c r="E66" s="146"/>
      <c r="F66" s="146"/>
    </row>
    <row r="67" spans="1:6" ht="82.8" x14ac:dyDescent="0.3">
      <c r="A67" s="1" t="s">
        <v>315</v>
      </c>
      <c r="B67" s="4" t="s">
        <v>316</v>
      </c>
      <c r="C67" s="1" t="s">
        <v>7</v>
      </c>
      <c r="D67" s="80">
        <v>1</v>
      </c>
      <c r="E67" s="9"/>
      <c r="F67" s="11">
        <f>D67*E67</f>
        <v>0</v>
      </c>
    </row>
    <row r="68" spans="1:6" x14ac:dyDescent="0.3">
      <c r="A68" s="147" t="s">
        <v>199</v>
      </c>
      <c r="B68" s="148"/>
      <c r="C68" s="148"/>
      <c r="D68" s="148"/>
      <c r="E68" s="149"/>
      <c r="F68" s="90"/>
    </row>
    <row r="69" spans="1:6" x14ac:dyDescent="0.3">
      <c r="A69" s="86"/>
      <c r="B69" s="87"/>
      <c r="C69" s="16"/>
      <c r="D69" s="88"/>
      <c r="E69" s="89"/>
      <c r="F69" s="89"/>
    </row>
    <row r="70" spans="1:6" x14ac:dyDescent="0.3">
      <c r="A70" s="147" t="s">
        <v>353</v>
      </c>
      <c r="B70" s="148"/>
      <c r="C70" s="148"/>
      <c r="D70" s="148"/>
      <c r="E70" s="149"/>
      <c r="F70" s="90"/>
    </row>
  </sheetData>
  <mergeCells count="28">
    <mergeCell ref="A1:F1"/>
    <mergeCell ref="A5:F5"/>
    <mergeCell ref="B6:F6"/>
    <mergeCell ref="A10:E10"/>
    <mergeCell ref="B11:F11"/>
    <mergeCell ref="A19:E19"/>
    <mergeCell ref="B20:F20"/>
    <mergeCell ref="A26:E26"/>
    <mergeCell ref="B27:F27"/>
    <mergeCell ref="A29:E29"/>
    <mergeCell ref="B30:F30"/>
    <mergeCell ref="A34:E34"/>
    <mergeCell ref="B35:F35"/>
    <mergeCell ref="A40:E40"/>
    <mergeCell ref="B41:F41"/>
    <mergeCell ref="A44:E44"/>
    <mergeCell ref="B45:F45"/>
    <mergeCell ref="A52:E52"/>
    <mergeCell ref="B53:F53"/>
    <mergeCell ref="A57:E57"/>
    <mergeCell ref="A66:F66"/>
    <mergeCell ref="A68:E68"/>
    <mergeCell ref="A70:E70"/>
    <mergeCell ref="B58:F58"/>
    <mergeCell ref="A60:E60"/>
    <mergeCell ref="B61:F61"/>
    <mergeCell ref="A63:E63"/>
    <mergeCell ref="A64:E64"/>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A08C-FD82-4EED-821A-53CE73C20426}">
  <dimension ref="A1:D102"/>
  <sheetViews>
    <sheetView workbookViewId="0">
      <selection sqref="A1:D1"/>
    </sheetView>
  </sheetViews>
  <sheetFormatPr baseColWidth="10" defaultRowHeight="14.4" x14ac:dyDescent="0.3"/>
  <cols>
    <col min="1" max="1" width="6.88671875" customWidth="1"/>
    <col min="2" max="2" width="66.5546875" customWidth="1"/>
    <col min="3" max="3" width="10.5546875" bestFit="1" customWidth="1"/>
    <col min="4" max="4" width="20.21875" customWidth="1"/>
    <col min="6" max="6" width="20.21875" customWidth="1"/>
  </cols>
  <sheetData>
    <row r="1" spans="1:4" ht="45" customHeight="1" x14ac:dyDescent="0.3">
      <c r="A1" s="114" t="s">
        <v>350</v>
      </c>
      <c r="B1" s="114"/>
      <c r="C1" s="114"/>
      <c r="D1" s="114"/>
    </row>
    <row r="2" spans="1:4" ht="15.6" x14ac:dyDescent="0.3">
      <c r="A2" s="13"/>
      <c r="B2" s="14"/>
      <c r="C2" s="14"/>
      <c r="D2" s="14"/>
    </row>
    <row r="3" spans="1:4" x14ac:dyDescent="0.3">
      <c r="A3" s="17" t="s">
        <v>0</v>
      </c>
      <c r="B3" s="18" t="s">
        <v>1</v>
      </c>
      <c r="C3" s="19" t="s">
        <v>2</v>
      </c>
      <c r="D3" s="19" t="s">
        <v>4</v>
      </c>
    </row>
    <row r="4" spans="1:4" ht="15.6" x14ac:dyDescent="0.3">
      <c r="A4" s="115" t="s">
        <v>217</v>
      </c>
      <c r="B4" s="116"/>
      <c r="C4" s="116"/>
      <c r="D4" s="116"/>
    </row>
    <row r="5" spans="1:4" ht="47.4" customHeight="1" x14ac:dyDescent="0.3">
      <c r="A5" s="17" t="s">
        <v>0</v>
      </c>
      <c r="B5" s="18" t="s">
        <v>1</v>
      </c>
      <c r="C5" s="19" t="s">
        <v>2</v>
      </c>
      <c r="D5" s="101" t="s">
        <v>347</v>
      </c>
    </row>
    <row r="6" spans="1:4" x14ac:dyDescent="0.3">
      <c r="A6" s="23" t="s">
        <v>105</v>
      </c>
      <c r="B6" s="118" t="s">
        <v>21</v>
      </c>
      <c r="C6" s="118"/>
      <c r="D6" s="118"/>
    </row>
    <row r="7" spans="1:4" x14ac:dyDescent="0.3">
      <c r="A7" s="27" t="s">
        <v>197</v>
      </c>
      <c r="B7" s="28" t="s">
        <v>107</v>
      </c>
      <c r="C7" s="27" t="s">
        <v>10</v>
      </c>
      <c r="D7" s="29"/>
    </row>
    <row r="8" spans="1:4" x14ac:dyDescent="0.3">
      <c r="A8" s="27" t="s">
        <v>106</v>
      </c>
      <c r="B8" s="28" t="s">
        <v>108</v>
      </c>
      <c r="C8" s="27" t="s">
        <v>10</v>
      </c>
      <c r="D8" s="29"/>
    </row>
    <row r="9" spans="1:4" x14ac:dyDescent="0.3">
      <c r="A9" s="27" t="s">
        <v>109</v>
      </c>
      <c r="B9" s="28" t="s">
        <v>74</v>
      </c>
      <c r="C9" s="27" t="s">
        <v>10</v>
      </c>
      <c r="D9" s="29"/>
    </row>
    <row r="10" spans="1:4" x14ac:dyDescent="0.3">
      <c r="A10" s="27" t="s">
        <v>110</v>
      </c>
      <c r="B10" s="28" t="s">
        <v>75</v>
      </c>
      <c r="C10" s="27" t="s">
        <v>10</v>
      </c>
      <c r="D10" s="29"/>
    </row>
    <row r="11" spans="1:4" x14ac:dyDescent="0.3">
      <c r="A11" s="27" t="s">
        <v>111</v>
      </c>
      <c r="B11" s="28" t="s">
        <v>76</v>
      </c>
      <c r="C11" s="27" t="s">
        <v>10</v>
      </c>
      <c r="D11" s="29"/>
    </row>
    <row r="12" spans="1:4" x14ac:dyDescent="0.3">
      <c r="A12" s="23" t="s">
        <v>112</v>
      </c>
      <c r="B12" s="119" t="s">
        <v>96</v>
      </c>
      <c r="C12" s="120"/>
      <c r="D12" s="120"/>
    </row>
    <row r="13" spans="1:4" x14ac:dyDescent="0.3">
      <c r="A13" s="27" t="s">
        <v>113</v>
      </c>
      <c r="B13" s="28" t="s">
        <v>114</v>
      </c>
      <c r="C13" s="27" t="s">
        <v>10</v>
      </c>
      <c r="D13" s="29"/>
    </row>
    <row r="14" spans="1:4" x14ac:dyDescent="0.3">
      <c r="A14" s="27" t="s">
        <v>115</v>
      </c>
      <c r="B14" s="28" t="s">
        <v>116</v>
      </c>
      <c r="C14" s="27" t="s">
        <v>10</v>
      </c>
      <c r="D14" s="29"/>
    </row>
    <row r="15" spans="1:4" x14ac:dyDescent="0.3">
      <c r="A15" s="27" t="s">
        <v>117</v>
      </c>
      <c r="B15" s="28" t="s">
        <v>118</v>
      </c>
      <c r="C15" s="27" t="s">
        <v>10</v>
      </c>
      <c r="D15" s="29"/>
    </row>
    <row r="16" spans="1:4" x14ac:dyDescent="0.3">
      <c r="A16" s="27" t="s">
        <v>119</v>
      </c>
      <c r="B16" s="28" t="s">
        <v>120</v>
      </c>
      <c r="C16" s="27" t="s">
        <v>10</v>
      </c>
      <c r="D16" s="29"/>
    </row>
    <row r="17" spans="1:4" x14ac:dyDescent="0.3">
      <c r="A17" s="27" t="s">
        <v>121</v>
      </c>
      <c r="B17" s="28" t="s">
        <v>122</v>
      </c>
      <c r="C17" s="27" t="s">
        <v>10</v>
      </c>
      <c r="D17" s="29"/>
    </row>
    <row r="18" spans="1:4" x14ac:dyDescent="0.3">
      <c r="A18" s="27" t="s">
        <v>123</v>
      </c>
      <c r="B18" s="28" t="s">
        <v>124</v>
      </c>
      <c r="C18" s="27" t="s">
        <v>10</v>
      </c>
      <c r="D18" s="29"/>
    </row>
    <row r="19" spans="1:4" x14ac:dyDescent="0.3">
      <c r="A19" s="23" t="s">
        <v>125</v>
      </c>
      <c r="B19" s="119" t="s">
        <v>194</v>
      </c>
      <c r="C19" s="120"/>
      <c r="D19" s="120"/>
    </row>
    <row r="20" spans="1:4" x14ac:dyDescent="0.3">
      <c r="A20" s="27" t="s">
        <v>119</v>
      </c>
      <c r="B20" s="28" t="s">
        <v>126</v>
      </c>
      <c r="C20" s="27" t="s">
        <v>9</v>
      </c>
      <c r="D20" s="29"/>
    </row>
    <row r="21" spans="1:4" x14ac:dyDescent="0.3">
      <c r="A21" s="27" t="s">
        <v>121</v>
      </c>
      <c r="B21" s="28" t="s">
        <v>127</v>
      </c>
      <c r="C21" s="27" t="s">
        <v>10</v>
      </c>
      <c r="D21" s="29"/>
    </row>
    <row r="22" spans="1:4" x14ac:dyDescent="0.3">
      <c r="A22" s="27" t="s">
        <v>123</v>
      </c>
      <c r="B22" s="28" t="s">
        <v>128</v>
      </c>
      <c r="C22" s="27" t="s">
        <v>10</v>
      </c>
      <c r="D22" s="29"/>
    </row>
    <row r="23" spans="1:4" x14ac:dyDescent="0.3">
      <c r="A23" s="27" t="s">
        <v>129</v>
      </c>
      <c r="B23" s="28" t="s">
        <v>130</v>
      </c>
      <c r="C23" s="27" t="s">
        <v>10</v>
      </c>
      <c r="D23" s="29"/>
    </row>
    <row r="24" spans="1:4" x14ac:dyDescent="0.3">
      <c r="A24" s="27" t="s">
        <v>131</v>
      </c>
      <c r="B24" s="28" t="s">
        <v>132</v>
      </c>
      <c r="C24" s="27" t="s">
        <v>10</v>
      </c>
      <c r="D24" s="29"/>
    </row>
    <row r="25" spans="1:4" x14ac:dyDescent="0.3">
      <c r="A25" s="23" t="s">
        <v>134</v>
      </c>
      <c r="B25" s="118" t="s">
        <v>77</v>
      </c>
      <c r="C25" s="118"/>
      <c r="D25" s="118"/>
    </row>
    <row r="26" spans="1:4" x14ac:dyDescent="0.3">
      <c r="A26" s="27" t="s">
        <v>135</v>
      </c>
      <c r="B26" s="28" t="s">
        <v>78</v>
      </c>
      <c r="C26" s="27" t="s">
        <v>10</v>
      </c>
      <c r="D26" s="29"/>
    </row>
    <row r="27" spans="1:4" x14ac:dyDescent="0.3">
      <c r="A27" s="27" t="s">
        <v>136</v>
      </c>
      <c r="B27" s="28" t="s">
        <v>137</v>
      </c>
      <c r="C27" s="27" t="s">
        <v>10</v>
      </c>
      <c r="D27" s="29"/>
    </row>
    <row r="28" spans="1:4" x14ac:dyDescent="0.3">
      <c r="A28" s="27" t="s">
        <v>138</v>
      </c>
      <c r="B28" s="28" t="s">
        <v>139</v>
      </c>
      <c r="C28" s="27" t="s">
        <v>10</v>
      </c>
      <c r="D28" s="29"/>
    </row>
    <row r="29" spans="1:4" x14ac:dyDescent="0.3">
      <c r="A29" s="27" t="s">
        <v>140</v>
      </c>
      <c r="B29" s="28" t="s">
        <v>141</v>
      </c>
      <c r="C29" s="27" t="s">
        <v>10</v>
      </c>
      <c r="D29" s="29"/>
    </row>
    <row r="30" spans="1:4" x14ac:dyDescent="0.3">
      <c r="A30" s="27" t="s">
        <v>142</v>
      </c>
      <c r="B30" s="28" t="s">
        <v>79</v>
      </c>
      <c r="C30" s="27" t="s">
        <v>10</v>
      </c>
      <c r="D30" s="29"/>
    </row>
    <row r="31" spans="1:4" x14ac:dyDescent="0.3">
      <c r="A31" s="27" t="s">
        <v>143</v>
      </c>
      <c r="B31" s="34" t="s">
        <v>144</v>
      </c>
      <c r="C31" s="35" t="s">
        <v>10</v>
      </c>
      <c r="D31" s="29"/>
    </row>
    <row r="32" spans="1:4" x14ac:dyDescent="0.3">
      <c r="A32" s="36" t="s">
        <v>145</v>
      </c>
      <c r="B32" s="37" t="s">
        <v>146</v>
      </c>
      <c r="C32" s="27"/>
      <c r="D32" s="29"/>
    </row>
    <row r="33" spans="1:4" x14ac:dyDescent="0.3">
      <c r="A33" s="27" t="s">
        <v>147</v>
      </c>
      <c r="B33" s="28" t="s">
        <v>89</v>
      </c>
      <c r="C33" s="27" t="s">
        <v>16</v>
      </c>
      <c r="D33" s="29"/>
    </row>
    <row r="34" spans="1:4" x14ac:dyDescent="0.3">
      <c r="A34" s="23" t="s">
        <v>149</v>
      </c>
      <c r="B34" s="118" t="s">
        <v>80</v>
      </c>
      <c r="C34" s="118"/>
      <c r="D34" s="118"/>
    </row>
    <row r="35" spans="1:4" x14ac:dyDescent="0.3">
      <c r="A35" s="27" t="s">
        <v>150</v>
      </c>
      <c r="B35" s="28" t="s">
        <v>151</v>
      </c>
      <c r="C35" s="27" t="s">
        <v>9</v>
      </c>
      <c r="D35" s="29"/>
    </row>
    <row r="36" spans="1:4" x14ac:dyDescent="0.3">
      <c r="A36" s="27" t="s">
        <v>152</v>
      </c>
      <c r="B36" s="28" t="s">
        <v>153</v>
      </c>
      <c r="C36" s="27" t="s">
        <v>19</v>
      </c>
      <c r="D36" s="29"/>
    </row>
    <row r="37" spans="1:4" x14ac:dyDescent="0.3">
      <c r="A37" s="23" t="s">
        <v>155</v>
      </c>
      <c r="B37" s="118" t="s">
        <v>81</v>
      </c>
      <c r="C37" s="118"/>
      <c r="D37" s="118"/>
    </row>
    <row r="38" spans="1:4" x14ac:dyDescent="0.3">
      <c r="A38" s="27" t="s">
        <v>156</v>
      </c>
      <c r="B38" s="28" t="s">
        <v>157</v>
      </c>
      <c r="C38" s="27" t="s">
        <v>9</v>
      </c>
      <c r="D38" s="29"/>
    </row>
    <row r="39" spans="1:4" x14ac:dyDescent="0.3">
      <c r="A39" s="27" t="s">
        <v>158</v>
      </c>
      <c r="B39" s="28" t="s">
        <v>159</v>
      </c>
      <c r="C39" s="27" t="s">
        <v>9</v>
      </c>
      <c r="D39" s="29"/>
    </row>
    <row r="40" spans="1:4" x14ac:dyDescent="0.3">
      <c r="A40" s="27" t="s">
        <v>160</v>
      </c>
      <c r="B40" s="28" t="s">
        <v>82</v>
      </c>
      <c r="C40" s="27" t="s">
        <v>9</v>
      </c>
      <c r="D40" s="29"/>
    </row>
    <row r="41" spans="1:4" x14ac:dyDescent="0.3">
      <c r="A41" s="23" t="s">
        <v>162</v>
      </c>
      <c r="B41" s="118" t="s">
        <v>195</v>
      </c>
      <c r="C41" s="118"/>
      <c r="D41" s="118"/>
    </row>
    <row r="42" spans="1:4" x14ac:dyDescent="0.3">
      <c r="A42" s="27" t="s">
        <v>163</v>
      </c>
      <c r="B42" s="28" t="s">
        <v>164</v>
      </c>
      <c r="C42" s="27" t="s">
        <v>9</v>
      </c>
      <c r="D42" s="29"/>
    </row>
    <row r="43" spans="1:4" x14ac:dyDescent="0.3">
      <c r="A43" s="27" t="s">
        <v>165</v>
      </c>
      <c r="B43" s="34" t="s">
        <v>20</v>
      </c>
      <c r="C43" s="27" t="s">
        <v>38</v>
      </c>
      <c r="D43" s="29"/>
    </row>
    <row r="44" spans="1:4" x14ac:dyDescent="0.3">
      <c r="A44" s="23" t="s">
        <v>167</v>
      </c>
      <c r="B44" s="118" t="s">
        <v>83</v>
      </c>
      <c r="C44" s="118"/>
      <c r="D44" s="118"/>
    </row>
    <row r="45" spans="1:4" ht="27.6" x14ac:dyDescent="0.3">
      <c r="A45" s="27" t="s">
        <v>168</v>
      </c>
      <c r="B45" s="34" t="s">
        <v>169</v>
      </c>
      <c r="C45" s="35" t="s">
        <v>19</v>
      </c>
      <c r="D45" s="29"/>
    </row>
    <row r="46" spans="1:4" ht="27.6" x14ac:dyDescent="0.3">
      <c r="A46" s="27" t="s">
        <v>170</v>
      </c>
      <c r="B46" s="34" t="s">
        <v>171</v>
      </c>
      <c r="C46" s="35" t="s">
        <v>19</v>
      </c>
      <c r="D46" s="29"/>
    </row>
    <row r="47" spans="1:4" ht="27.6" x14ac:dyDescent="0.3">
      <c r="A47" s="27" t="s">
        <v>172</v>
      </c>
      <c r="B47" s="34" t="s">
        <v>173</v>
      </c>
      <c r="C47" s="35" t="s">
        <v>19</v>
      </c>
      <c r="D47" s="29"/>
    </row>
    <row r="48" spans="1:4" ht="27.6" x14ac:dyDescent="0.3">
      <c r="A48" s="27" t="s">
        <v>174</v>
      </c>
      <c r="B48" s="34" t="s">
        <v>175</v>
      </c>
      <c r="C48" s="35" t="s">
        <v>19</v>
      </c>
      <c r="D48" s="29"/>
    </row>
    <row r="49" spans="1:4" x14ac:dyDescent="0.3">
      <c r="A49" s="23" t="s">
        <v>177</v>
      </c>
      <c r="B49" s="118" t="s">
        <v>84</v>
      </c>
      <c r="C49" s="118"/>
      <c r="D49" s="118"/>
    </row>
    <row r="50" spans="1:4" x14ac:dyDescent="0.3">
      <c r="A50" s="27" t="s">
        <v>178</v>
      </c>
      <c r="B50" s="28" t="s">
        <v>85</v>
      </c>
      <c r="C50" s="27" t="s">
        <v>9</v>
      </c>
      <c r="D50" s="29"/>
    </row>
    <row r="51" spans="1:4" x14ac:dyDescent="0.3">
      <c r="A51" s="27" t="s">
        <v>179</v>
      </c>
      <c r="B51" s="28" t="s">
        <v>180</v>
      </c>
      <c r="C51" s="27" t="s">
        <v>9</v>
      </c>
      <c r="D51" s="29"/>
    </row>
    <row r="52" spans="1:4" x14ac:dyDescent="0.3">
      <c r="A52" s="27" t="s">
        <v>181</v>
      </c>
      <c r="B52" s="28" t="s">
        <v>182</v>
      </c>
      <c r="C52" s="27" t="s">
        <v>9</v>
      </c>
      <c r="D52" s="29"/>
    </row>
    <row r="53" spans="1:4" x14ac:dyDescent="0.3">
      <c r="A53" s="27" t="s">
        <v>183</v>
      </c>
      <c r="B53" s="28" t="s">
        <v>184</v>
      </c>
      <c r="C53" s="27" t="s">
        <v>9</v>
      </c>
      <c r="D53" s="29"/>
    </row>
    <row r="54" spans="1:4" x14ac:dyDescent="0.3">
      <c r="A54" s="23" t="s">
        <v>177</v>
      </c>
      <c r="B54" s="118" t="s">
        <v>189</v>
      </c>
      <c r="C54" s="118"/>
      <c r="D54" s="118"/>
    </row>
    <row r="55" spans="1:4" x14ac:dyDescent="0.3">
      <c r="A55" s="27" t="s">
        <v>178</v>
      </c>
      <c r="B55" s="3" t="s">
        <v>186</v>
      </c>
      <c r="C55" s="39" t="s">
        <v>38</v>
      </c>
      <c r="D55" s="8"/>
    </row>
    <row r="56" spans="1:4" x14ac:dyDescent="0.3">
      <c r="A56" s="27" t="s">
        <v>179</v>
      </c>
      <c r="B56" s="3" t="s">
        <v>187</v>
      </c>
      <c r="C56" s="39" t="s">
        <v>38</v>
      </c>
      <c r="D56" s="8"/>
    </row>
    <row r="57" spans="1:4" x14ac:dyDescent="0.3">
      <c r="A57" s="23" t="s">
        <v>332</v>
      </c>
      <c r="B57" s="125" t="s">
        <v>333</v>
      </c>
      <c r="C57" s="125"/>
      <c r="D57" s="125"/>
    </row>
    <row r="58" spans="1:4" ht="69" x14ac:dyDescent="0.3">
      <c r="A58" s="35" t="s">
        <v>334</v>
      </c>
      <c r="B58" s="2" t="s">
        <v>335</v>
      </c>
      <c r="C58" s="39" t="s">
        <v>7</v>
      </c>
      <c r="D58" s="8"/>
    </row>
    <row r="59" spans="1:4" ht="15.6" x14ac:dyDescent="0.3">
      <c r="A59" s="68"/>
      <c r="B59" s="68"/>
      <c r="C59" s="68"/>
      <c r="D59" s="68"/>
    </row>
    <row r="61" spans="1:4" ht="15.6" x14ac:dyDescent="0.3">
      <c r="A61" s="115" t="s">
        <v>319</v>
      </c>
      <c r="B61" s="140"/>
      <c r="C61" s="140"/>
      <c r="D61" s="140"/>
    </row>
    <row r="62" spans="1:4" x14ac:dyDescent="0.3">
      <c r="A62" s="43">
        <v>1</v>
      </c>
      <c r="B62" s="135" t="s">
        <v>21</v>
      </c>
      <c r="C62" s="136"/>
      <c r="D62" s="136"/>
    </row>
    <row r="63" spans="1:4" ht="16.2" x14ac:dyDescent="0.3">
      <c r="A63" s="44" t="s">
        <v>6</v>
      </c>
      <c r="B63" s="45" t="s">
        <v>27</v>
      </c>
      <c r="C63" s="46" t="s">
        <v>200</v>
      </c>
      <c r="D63" s="46"/>
    </row>
    <row r="64" spans="1:4" ht="16.2" x14ac:dyDescent="0.3">
      <c r="A64" s="44" t="s">
        <v>48</v>
      </c>
      <c r="B64" s="49" t="s">
        <v>28</v>
      </c>
      <c r="C64" s="44" t="s">
        <v>200</v>
      </c>
      <c r="D64" s="44"/>
    </row>
    <row r="65" spans="1:4" ht="16.2" x14ac:dyDescent="0.3">
      <c r="A65" s="44" t="s">
        <v>49</v>
      </c>
      <c r="B65" s="49" t="s">
        <v>29</v>
      </c>
      <c r="C65" s="44" t="s">
        <v>200</v>
      </c>
      <c r="D65" s="44"/>
    </row>
    <row r="66" spans="1:4" x14ac:dyDescent="0.3">
      <c r="A66" s="43">
        <v>2</v>
      </c>
      <c r="B66" s="135" t="s">
        <v>96</v>
      </c>
      <c r="C66" s="136"/>
      <c r="D66" s="136"/>
    </row>
    <row r="67" spans="1:4" ht="16.2" x14ac:dyDescent="0.3">
      <c r="A67" s="44" t="s">
        <v>8</v>
      </c>
      <c r="B67" s="45" t="s">
        <v>201</v>
      </c>
      <c r="C67" s="46" t="s">
        <v>200</v>
      </c>
      <c r="D67" s="46"/>
    </row>
    <row r="68" spans="1:4" ht="16.2" x14ac:dyDescent="0.3">
      <c r="A68" s="44" t="s">
        <v>50</v>
      </c>
      <c r="B68" s="49" t="s">
        <v>202</v>
      </c>
      <c r="C68" s="44" t="s">
        <v>200</v>
      </c>
      <c r="D68" s="44"/>
    </row>
    <row r="69" spans="1:4" ht="16.2" x14ac:dyDescent="0.3">
      <c r="A69" s="44" t="s">
        <v>51</v>
      </c>
      <c r="B69" s="49" t="s">
        <v>203</v>
      </c>
      <c r="C69" s="44" t="s">
        <v>200</v>
      </c>
      <c r="D69" s="44"/>
    </row>
    <row r="70" spans="1:4" ht="16.2" x14ac:dyDescent="0.3">
      <c r="A70" s="44" t="s">
        <v>52</v>
      </c>
      <c r="B70" s="56" t="s">
        <v>204</v>
      </c>
      <c r="C70" s="57" t="s">
        <v>205</v>
      </c>
      <c r="D70" s="44"/>
    </row>
    <row r="71" spans="1:4" x14ac:dyDescent="0.3">
      <c r="A71" s="44" t="s">
        <v>53</v>
      </c>
      <c r="B71" s="56" t="s">
        <v>30</v>
      </c>
      <c r="C71" s="57" t="str">
        <f>+C70</f>
        <v>m3</v>
      </c>
      <c r="D71" s="44"/>
    </row>
    <row r="72" spans="1:4" x14ac:dyDescent="0.3">
      <c r="A72" s="44" t="s">
        <v>54</v>
      </c>
      <c r="B72" s="56" t="s">
        <v>31</v>
      </c>
      <c r="C72" s="57" t="str">
        <f>+C74</f>
        <v>m3</v>
      </c>
      <c r="D72" s="44"/>
    </row>
    <row r="73" spans="1:4" ht="16.2" x14ac:dyDescent="0.3">
      <c r="A73" s="44" t="s">
        <v>55</v>
      </c>
      <c r="B73" s="49" t="s">
        <v>32</v>
      </c>
      <c r="C73" s="44" t="s">
        <v>206</v>
      </c>
      <c r="D73" s="44"/>
    </row>
    <row r="74" spans="1:4" ht="27.6" x14ac:dyDescent="0.3">
      <c r="A74" s="44" t="s">
        <v>56</v>
      </c>
      <c r="B74" s="49" t="s">
        <v>73</v>
      </c>
      <c r="C74" s="44" t="s">
        <v>200</v>
      </c>
      <c r="D74" s="44"/>
    </row>
    <row r="75" spans="1:4" ht="16.2" x14ac:dyDescent="0.3">
      <c r="A75" s="44" t="s">
        <v>57</v>
      </c>
      <c r="B75" s="49" t="s">
        <v>33</v>
      </c>
      <c r="C75" s="44" t="s">
        <v>206</v>
      </c>
      <c r="D75" s="44"/>
    </row>
    <row r="76" spans="1:4" x14ac:dyDescent="0.3">
      <c r="A76" s="43">
        <v>3</v>
      </c>
      <c r="B76" s="135" t="s">
        <v>77</v>
      </c>
      <c r="C76" s="136"/>
      <c r="D76" s="136"/>
    </row>
    <row r="77" spans="1:4" ht="16.2" x14ac:dyDescent="0.3">
      <c r="A77" s="44" t="s">
        <v>12</v>
      </c>
      <c r="B77" s="49" t="s">
        <v>34</v>
      </c>
      <c r="C77" s="44" t="s">
        <v>200</v>
      </c>
      <c r="D77" s="44"/>
    </row>
    <row r="78" spans="1:4" ht="16.2" x14ac:dyDescent="0.3">
      <c r="A78" s="44" t="s">
        <v>65</v>
      </c>
      <c r="B78" s="49" t="s">
        <v>35</v>
      </c>
      <c r="C78" s="44" t="s">
        <v>206</v>
      </c>
      <c r="D78" s="44"/>
    </row>
    <row r="79" spans="1:4" ht="16.2" x14ac:dyDescent="0.3">
      <c r="A79" s="44" t="s">
        <v>13</v>
      </c>
      <c r="B79" s="49" t="s">
        <v>207</v>
      </c>
      <c r="C79" s="44" t="s">
        <v>200</v>
      </c>
      <c r="D79" s="44"/>
    </row>
    <row r="80" spans="1:4" x14ac:dyDescent="0.3">
      <c r="A80" s="43">
        <v>4</v>
      </c>
      <c r="B80" s="135" t="s">
        <v>81</v>
      </c>
      <c r="C80" s="136"/>
      <c r="D80" s="136"/>
    </row>
    <row r="81" spans="1:4" ht="16.2" x14ac:dyDescent="0.3">
      <c r="A81" s="44" t="s">
        <v>14</v>
      </c>
      <c r="B81" s="49" t="s">
        <v>36</v>
      </c>
      <c r="C81" s="44" t="s">
        <v>206</v>
      </c>
      <c r="D81" s="44"/>
    </row>
    <row r="82" spans="1:4" ht="16.2" x14ac:dyDescent="0.3">
      <c r="A82" s="44" t="s">
        <v>15</v>
      </c>
      <c r="B82" s="49" t="s">
        <v>37</v>
      </c>
      <c r="C82" s="44" t="s">
        <v>206</v>
      </c>
      <c r="D82" s="44"/>
    </row>
    <row r="83" spans="1:4" x14ac:dyDescent="0.3">
      <c r="A83" s="43">
        <v>5</v>
      </c>
      <c r="B83" s="135" t="s">
        <v>190</v>
      </c>
      <c r="C83" s="136"/>
      <c r="D83" s="136"/>
    </row>
    <row r="84" spans="1:4" x14ac:dyDescent="0.3">
      <c r="A84" s="44" t="s">
        <v>17</v>
      </c>
      <c r="B84" s="49" t="s">
        <v>91</v>
      </c>
      <c r="C84" s="44" t="s">
        <v>38</v>
      </c>
      <c r="D84" s="44"/>
    </row>
    <row r="85" spans="1:4" ht="16.2" x14ac:dyDescent="0.3">
      <c r="A85" s="44" t="s">
        <v>18</v>
      </c>
      <c r="B85" s="49" t="s">
        <v>39</v>
      </c>
      <c r="C85" s="44" t="s">
        <v>206</v>
      </c>
      <c r="D85" s="44"/>
    </row>
    <row r="86" spans="1:4" ht="27.6" x14ac:dyDescent="0.3">
      <c r="A86" s="44" t="s">
        <v>22</v>
      </c>
      <c r="B86" s="49" t="s">
        <v>40</v>
      </c>
      <c r="C86" s="44" t="s">
        <v>206</v>
      </c>
      <c r="D86" s="44"/>
    </row>
    <row r="87" spans="1:4" x14ac:dyDescent="0.3">
      <c r="A87" s="43">
        <v>6</v>
      </c>
      <c r="B87" s="135" t="s">
        <v>191</v>
      </c>
      <c r="C87" s="136"/>
      <c r="D87" s="136"/>
    </row>
    <row r="88" spans="1:4" ht="27.6" x14ac:dyDescent="0.3">
      <c r="A88" s="44" t="s">
        <v>23</v>
      </c>
      <c r="B88" s="49" t="s">
        <v>41</v>
      </c>
      <c r="C88" s="44" t="s">
        <v>19</v>
      </c>
      <c r="D88" s="44"/>
    </row>
    <row r="89" spans="1:4" ht="27.6" x14ac:dyDescent="0.3">
      <c r="A89" s="44" t="s">
        <v>24</v>
      </c>
      <c r="B89" s="49" t="s">
        <v>42</v>
      </c>
      <c r="C89" s="44" t="s">
        <v>7</v>
      </c>
      <c r="D89" s="44"/>
    </row>
    <row r="90" spans="1:4" x14ac:dyDescent="0.3">
      <c r="A90" s="44" t="s">
        <v>66</v>
      </c>
      <c r="B90" s="49" t="s">
        <v>43</v>
      </c>
      <c r="C90" s="44" t="s">
        <v>19</v>
      </c>
      <c r="D90" s="44"/>
    </row>
    <row r="91" spans="1:4" x14ac:dyDescent="0.3">
      <c r="A91" s="43">
        <v>7</v>
      </c>
      <c r="B91" s="135" t="s">
        <v>192</v>
      </c>
      <c r="C91" s="136"/>
      <c r="D91" s="136"/>
    </row>
    <row r="92" spans="1:4" ht="16.2" x14ac:dyDescent="0.3">
      <c r="A92" s="44" t="s">
        <v>25</v>
      </c>
      <c r="B92" s="49" t="s">
        <v>44</v>
      </c>
      <c r="C92" s="44" t="s">
        <v>206</v>
      </c>
      <c r="D92" s="44"/>
    </row>
    <row r="93" spans="1:4" ht="16.2" x14ac:dyDescent="0.3">
      <c r="A93" s="44" t="s">
        <v>26</v>
      </c>
      <c r="B93" s="49" t="s">
        <v>45</v>
      </c>
      <c r="C93" s="44" t="s">
        <v>206</v>
      </c>
      <c r="D93" s="44"/>
    </row>
    <row r="94" spans="1:4" ht="16.2" x14ac:dyDescent="0.3">
      <c r="A94" s="44" t="s">
        <v>67</v>
      </c>
      <c r="B94" s="49" t="s">
        <v>46</v>
      </c>
      <c r="C94" s="44" t="s">
        <v>208</v>
      </c>
      <c r="D94" s="44"/>
    </row>
    <row r="95" spans="1:4" x14ac:dyDescent="0.3">
      <c r="A95" s="43">
        <v>8</v>
      </c>
      <c r="B95" s="135" t="s">
        <v>193</v>
      </c>
      <c r="C95" s="136"/>
      <c r="D95" s="136"/>
    </row>
    <row r="96" spans="1:4" ht="27.6" x14ac:dyDescent="0.3">
      <c r="A96" s="44" t="s">
        <v>68</v>
      </c>
      <c r="B96" s="49" t="s">
        <v>90</v>
      </c>
      <c r="C96" s="44" t="s">
        <v>38</v>
      </c>
      <c r="D96" s="44"/>
    </row>
    <row r="97" spans="1:4" x14ac:dyDescent="0.3">
      <c r="A97" s="44" t="s">
        <v>69</v>
      </c>
      <c r="B97" s="49" t="s">
        <v>47</v>
      </c>
      <c r="C97" s="44" t="s">
        <v>19</v>
      </c>
      <c r="D97" s="44"/>
    </row>
    <row r="98" spans="1:4" ht="27.6" x14ac:dyDescent="0.3">
      <c r="A98" s="44" t="s">
        <v>70</v>
      </c>
      <c r="B98" s="49" t="s">
        <v>72</v>
      </c>
      <c r="C98" s="44" t="s">
        <v>7</v>
      </c>
      <c r="D98" s="44"/>
    </row>
    <row r="99" spans="1:4" x14ac:dyDescent="0.3">
      <c r="A99" s="44" t="s">
        <v>71</v>
      </c>
      <c r="B99" s="49" t="s">
        <v>93</v>
      </c>
      <c r="C99" s="44" t="s">
        <v>7</v>
      </c>
      <c r="D99" s="44"/>
    </row>
    <row r="101" spans="1:4" x14ac:dyDescent="0.3">
      <c r="A101" s="131" t="s">
        <v>209</v>
      </c>
      <c r="B101" s="132"/>
      <c r="C101" s="132"/>
      <c r="D101" s="132"/>
    </row>
    <row r="102" spans="1:4" ht="83.4" x14ac:dyDescent="0.3">
      <c r="A102" s="5" t="s">
        <v>86</v>
      </c>
      <c r="B102" s="7" t="s">
        <v>211</v>
      </c>
      <c r="C102" s="5" t="s">
        <v>87</v>
      </c>
      <c r="D102" s="6"/>
    </row>
  </sheetData>
  <mergeCells count="23">
    <mergeCell ref="B83:D83"/>
    <mergeCell ref="B87:D87"/>
    <mergeCell ref="B91:D91"/>
    <mergeCell ref="B95:D95"/>
    <mergeCell ref="A101:D101"/>
    <mergeCell ref="A61:D61"/>
    <mergeCell ref="B62:D62"/>
    <mergeCell ref="B66:D66"/>
    <mergeCell ref="B76:D76"/>
    <mergeCell ref="B80:D80"/>
    <mergeCell ref="B49:D49"/>
    <mergeCell ref="B54:D54"/>
    <mergeCell ref="B57:D57"/>
    <mergeCell ref="B37:D37"/>
    <mergeCell ref="B41:D41"/>
    <mergeCell ref="B44:D44"/>
    <mergeCell ref="B19:D19"/>
    <mergeCell ref="B25:D25"/>
    <mergeCell ref="B34:D34"/>
    <mergeCell ref="A1:D1"/>
    <mergeCell ref="A4:D4"/>
    <mergeCell ref="B6:D6"/>
    <mergeCell ref="B12:D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7475-3B07-4C96-AC0D-F4C581E87F67}">
  <dimension ref="A1:D103"/>
  <sheetViews>
    <sheetView workbookViewId="0">
      <selection sqref="A1:D1"/>
    </sheetView>
  </sheetViews>
  <sheetFormatPr baseColWidth="10" defaultRowHeight="14.4" x14ac:dyDescent="0.3"/>
  <cols>
    <col min="1" max="1" width="6.88671875" customWidth="1"/>
    <col min="2" max="2" width="66.5546875" customWidth="1"/>
    <col min="3" max="3" width="10.5546875" bestFit="1" customWidth="1"/>
    <col min="4" max="4" width="21.109375" customWidth="1"/>
  </cols>
  <sheetData>
    <row r="1" spans="1:4" ht="41.25" customHeight="1" x14ac:dyDescent="0.3">
      <c r="A1" s="114" t="s">
        <v>351</v>
      </c>
      <c r="B1" s="114"/>
      <c r="C1" s="114"/>
      <c r="D1" s="114"/>
    </row>
    <row r="2" spans="1:4" ht="15.6" x14ac:dyDescent="0.3">
      <c r="A2" s="13"/>
      <c r="B2" s="14"/>
      <c r="C2" s="14"/>
      <c r="D2" s="14"/>
    </row>
    <row r="3" spans="1:4" ht="27.6" x14ac:dyDescent="0.3">
      <c r="A3" s="17" t="s">
        <v>0</v>
      </c>
      <c r="B3" s="18" t="s">
        <v>1</v>
      </c>
      <c r="C3" s="19" t="s">
        <v>2</v>
      </c>
      <c r="D3" s="101" t="s">
        <v>348</v>
      </c>
    </row>
    <row r="5" spans="1:4" ht="15.6" x14ac:dyDescent="0.3">
      <c r="A5" s="115" t="s">
        <v>217</v>
      </c>
      <c r="B5" s="116"/>
      <c r="C5" s="116"/>
      <c r="D5" s="116"/>
    </row>
    <row r="6" spans="1:4" x14ac:dyDescent="0.3">
      <c r="A6" s="23" t="s">
        <v>105</v>
      </c>
      <c r="B6" s="118" t="s">
        <v>21</v>
      </c>
      <c r="C6" s="118"/>
      <c r="D6" s="118"/>
    </row>
    <row r="7" spans="1:4" x14ac:dyDescent="0.3">
      <c r="A7" s="27" t="s">
        <v>197</v>
      </c>
      <c r="B7" s="28" t="s">
        <v>107</v>
      </c>
      <c r="C7" s="27" t="s">
        <v>10</v>
      </c>
      <c r="D7" s="29"/>
    </row>
    <row r="8" spans="1:4" x14ac:dyDescent="0.3">
      <c r="A8" s="27" t="s">
        <v>106</v>
      </c>
      <c r="B8" s="28" t="s">
        <v>108</v>
      </c>
      <c r="C8" s="27" t="s">
        <v>10</v>
      </c>
      <c r="D8" s="29"/>
    </row>
    <row r="9" spans="1:4" x14ac:dyDescent="0.3">
      <c r="A9" s="27" t="s">
        <v>109</v>
      </c>
      <c r="B9" s="28" t="s">
        <v>74</v>
      </c>
      <c r="C9" s="27" t="s">
        <v>10</v>
      </c>
      <c r="D9" s="29"/>
    </row>
    <row r="10" spans="1:4" x14ac:dyDescent="0.3">
      <c r="A10" s="27" t="s">
        <v>110</v>
      </c>
      <c r="B10" s="28" t="s">
        <v>75</v>
      </c>
      <c r="C10" s="27" t="s">
        <v>10</v>
      </c>
      <c r="D10" s="29"/>
    </row>
    <row r="11" spans="1:4" x14ac:dyDescent="0.3">
      <c r="A11" s="27" t="s">
        <v>111</v>
      </c>
      <c r="B11" s="28" t="s">
        <v>76</v>
      </c>
      <c r="C11" s="27" t="s">
        <v>10</v>
      </c>
      <c r="D11" s="29"/>
    </row>
    <row r="12" spans="1:4" x14ac:dyDescent="0.3">
      <c r="A12" s="23" t="s">
        <v>112</v>
      </c>
      <c r="B12" s="119" t="s">
        <v>96</v>
      </c>
      <c r="C12" s="120"/>
      <c r="D12" s="120"/>
    </row>
    <row r="13" spans="1:4" x14ac:dyDescent="0.3">
      <c r="A13" s="27" t="s">
        <v>113</v>
      </c>
      <c r="B13" s="28" t="s">
        <v>114</v>
      </c>
      <c r="C13" s="27" t="s">
        <v>10</v>
      </c>
      <c r="D13" s="29"/>
    </row>
    <row r="14" spans="1:4" x14ac:dyDescent="0.3">
      <c r="A14" s="27" t="s">
        <v>115</v>
      </c>
      <c r="B14" s="28" t="s">
        <v>116</v>
      </c>
      <c r="C14" s="27" t="s">
        <v>10</v>
      </c>
      <c r="D14" s="29"/>
    </row>
    <row r="15" spans="1:4" x14ac:dyDescent="0.3">
      <c r="A15" s="27" t="s">
        <v>117</v>
      </c>
      <c r="B15" s="28" t="s">
        <v>118</v>
      </c>
      <c r="C15" s="27" t="s">
        <v>10</v>
      </c>
      <c r="D15" s="29"/>
    </row>
    <row r="16" spans="1:4" x14ac:dyDescent="0.3">
      <c r="A16" s="27" t="s">
        <v>119</v>
      </c>
      <c r="B16" s="28" t="s">
        <v>120</v>
      </c>
      <c r="C16" s="27" t="s">
        <v>10</v>
      </c>
      <c r="D16" s="29"/>
    </row>
    <row r="17" spans="1:4" x14ac:dyDescent="0.3">
      <c r="A17" s="27" t="s">
        <v>121</v>
      </c>
      <c r="B17" s="28" t="s">
        <v>122</v>
      </c>
      <c r="C17" s="27" t="s">
        <v>10</v>
      </c>
      <c r="D17" s="29"/>
    </row>
    <row r="18" spans="1:4" x14ac:dyDescent="0.3">
      <c r="A18" s="27" t="s">
        <v>123</v>
      </c>
      <c r="B18" s="28" t="s">
        <v>124</v>
      </c>
      <c r="C18" s="27" t="s">
        <v>10</v>
      </c>
      <c r="D18" s="29"/>
    </row>
    <row r="19" spans="1:4" x14ac:dyDescent="0.3">
      <c r="A19" s="23" t="s">
        <v>125</v>
      </c>
      <c r="B19" s="119" t="s">
        <v>194</v>
      </c>
      <c r="C19" s="120"/>
      <c r="D19" s="120"/>
    </row>
    <row r="20" spans="1:4" x14ac:dyDescent="0.3">
      <c r="A20" s="27" t="s">
        <v>119</v>
      </c>
      <c r="B20" s="28" t="s">
        <v>126</v>
      </c>
      <c r="C20" s="27" t="s">
        <v>9</v>
      </c>
      <c r="D20" s="29"/>
    </row>
    <row r="21" spans="1:4" x14ac:dyDescent="0.3">
      <c r="A21" s="27" t="s">
        <v>121</v>
      </c>
      <c r="B21" s="28" t="s">
        <v>127</v>
      </c>
      <c r="C21" s="27" t="s">
        <v>10</v>
      </c>
      <c r="D21" s="29"/>
    </row>
    <row r="22" spans="1:4" x14ac:dyDescent="0.3">
      <c r="A22" s="27" t="s">
        <v>123</v>
      </c>
      <c r="B22" s="28" t="s">
        <v>128</v>
      </c>
      <c r="C22" s="27" t="s">
        <v>10</v>
      </c>
      <c r="D22" s="29"/>
    </row>
    <row r="23" spans="1:4" x14ac:dyDescent="0.3">
      <c r="A23" s="27" t="s">
        <v>129</v>
      </c>
      <c r="B23" s="28" t="s">
        <v>130</v>
      </c>
      <c r="C23" s="27" t="s">
        <v>10</v>
      </c>
      <c r="D23" s="29"/>
    </row>
    <row r="24" spans="1:4" x14ac:dyDescent="0.3">
      <c r="A24" s="27" t="s">
        <v>131</v>
      </c>
      <c r="B24" s="28" t="s">
        <v>132</v>
      </c>
      <c r="C24" s="27" t="s">
        <v>10</v>
      </c>
      <c r="D24" s="29"/>
    </row>
    <row r="25" spans="1:4" x14ac:dyDescent="0.3">
      <c r="A25" s="23" t="s">
        <v>134</v>
      </c>
      <c r="B25" s="118" t="s">
        <v>77</v>
      </c>
      <c r="C25" s="118"/>
      <c r="D25" s="118"/>
    </row>
    <row r="26" spans="1:4" x14ac:dyDescent="0.3">
      <c r="A26" s="27" t="s">
        <v>135</v>
      </c>
      <c r="B26" s="28" t="s">
        <v>78</v>
      </c>
      <c r="C26" s="27" t="s">
        <v>10</v>
      </c>
      <c r="D26" s="29"/>
    </row>
    <row r="27" spans="1:4" x14ac:dyDescent="0.3">
      <c r="A27" s="27" t="s">
        <v>136</v>
      </c>
      <c r="B27" s="28" t="s">
        <v>137</v>
      </c>
      <c r="C27" s="27" t="s">
        <v>10</v>
      </c>
      <c r="D27" s="29"/>
    </row>
    <row r="28" spans="1:4" x14ac:dyDescent="0.3">
      <c r="A28" s="27" t="s">
        <v>138</v>
      </c>
      <c r="B28" s="28" t="s">
        <v>139</v>
      </c>
      <c r="C28" s="27" t="s">
        <v>10</v>
      </c>
      <c r="D28" s="29"/>
    </row>
    <row r="29" spans="1:4" x14ac:dyDescent="0.3">
      <c r="A29" s="27" t="s">
        <v>140</v>
      </c>
      <c r="B29" s="28" t="s">
        <v>141</v>
      </c>
      <c r="C29" s="27" t="s">
        <v>10</v>
      </c>
      <c r="D29" s="29"/>
    </row>
    <row r="30" spans="1:4" x14ac:dyDescent="0.3">
      <c r="A30" s="27" t="s">
        <v>142</v>
      </c>
      <c r="B30" s="28" t="s">
        <v>79</v>
      </c>
      <c r="C30" s="27" t="s">
        <v>10</v>
      </c>
      <c r="D30" s="29"/>
    </row>
    <row r="31" spans="1:4" x14ac:dyDescent="0.3">
      <c r="A31" s="27" t="s">
        <v>143</v>
      </c>
      <c r="B31" s="34" t="s">
        <v>144</v>
      </c>
      <c r="C31" s="35" t="s">
        <v>10</v>
      </c>
      <c r="D31" s="29"/>
    </row>
    <row r="32" spans="1:4" x14ac:dyDescent="0.3">
      <c r="A32" s="36" t="s">
        <v>145</v>
      </c>
      <c r="B32" s="37" t="s">
        <v>146</v>
      </c>
      <c r="C32" s="27"/>
      <c r="D32" s="29"/>
    </row>
    <row r="33" spans="1:4" x14ac:dyDescent="0.3">
      <c r="A33" s="27" t="s">
        <v>147</v>
      </c>
      <c r="B33" s="28" t="s">
        <v>89</v>
      </c>
      <c r="C33" s="27" t="s">
        <v>16</v>
      </c>
      <c r="D33" s="29"/>
    </row>
    <row r="34" spans="1:4" x14ac:dyDescent="0.3">
      <c r="A34" s="23" t="s">
        <v>149</v>
      </c>
      <c r="B34" s="118" t="s">
        <v>80</v>
      </c>
      <c r="C34" s="118"/>
      <c r="D34" s="118"/>
    </row>
    <row r="35" spans="1:4" x14ac:dyDescent="0.3">
      <c r="A35" s="27" t="s">
        <v>150</v>
      </c>
      <c r="B35" s="28" t="s">
        <v>151</v>
      </c>
      <c r="C35" s="27" t="s">
        <v>9</v>
      </c>
      <c r="D35" s="29"/>
    </row>
    <row r="36" spans="1:4" x14ac:dyDescent="0.3">
      <c r="A36" s="27" t="s">
        <v>152</v>
      </c>
      <c r="B36" s="28" t="s">
        <v>153</v>
      </c>
      <c r="C36" s="27" t="s">
        <v>19</v>
      </c>
      <c r="D36" s="29"/>
    </row>
    <row r="37" spans="1:4" x14ac:dyDescent="0.3">
      <c r="A37" s="23" t="s">
        <v>155</v>
      </c>
      <c r="B37" s="118" t="s">
        <v>81</v>
      </c>
      <c r="C37" s="118"/>
      <c r="D37" s="118"/>
    </row>
    <row r="38" spans="1:4" x14ac:dyDescent="0.3">
      <c r="A38" s="27" t="s">
        <v>156</v>
      </c>
      <c r="B38" s="28" t="s">
        <v>157</v>
      </c>
      <c r="C38" s="27" t="s">
        <v>9</v>
      </c>
      <c r="D38" s="29"/>
    </row>
    <row r="39" spans="1:4" x14ac:dyDescent="0.3">
      <c r="A39" s="27" t="s">
        <v>158</v>
      </c>
      <c r="B39" s="28" t="s">
        <v>159</v>
      </c>
      <c r="C39" s="27" t="s">
        <v>9</v>
      </c>
      <c r="D39" s="29"/>
    </row>
    <row r="40" spans="1:4" x14ac:dyDescent="0.3">
      <c r="A40" s="27" t="s">
        <v>160</v>
      </c>
      <c r="B40" s="28" t="s">
        <v>82</v>
      </c>
      <c r="C40" s="27" t="s">
        <v>9</v>
      </c>
      <c r="D40" s="29"/>
    </row>
    <row r="41" spans="1:4" x14ac:dyDescent="0.3">
      <c r="A41" s="27" t="s">
        <v>163</v>
      </c>
      <c r="B41" s="28" t="s">
        <v>164</v>
      </c>
      <c r="C41" s="27" t="s">
        <v>9</v>
      </c>
      <c r="D41" s="29"/>
    </row>
    <row r="42" spans="1:4" x14ac:dyDescent="0.3">
      <c r="A42" s="27" t="s">
        <v>165</v>
      </c>
      <c r="B42" s="34" t="s">
        <v>20</v>
      </c>
      <c r="C42" s="27" t="s">
        <v>38</v>
      </c>
      <c r="D42" s="29"/>
    </row>
    <row r="43" spans="1:4" x14ac:dyDescent="0.3">
      <c r="A43" s="23" t="s">
        <v>167</v>
      </c>
      <c r="B43" s="118" t="s">
        <v>83</v>
      </c>
      <c r="C43" s="118"/>
      <c r="D43" s="118"/>
    </row>
    <row r="44" spans="1:4" ht="27.6" x14ac:dyDescent="0.3">
      <c r="A44" s="27" t="s">
        <v>170</v>
      </c>
      <c r="B44" s="34" t="s">
        <v>171</v>
      </c>
      <c r="C44" s="35" t="s">
        <v>19</v>
      </c>
      <c r="D44" s="29"/>
    </row>
    <row r="45" spans="1:4" ht="27.6" x14ac:dyDescent="0.3">
      <c r="A45" s="27" t="s">
        <v>172</v>
      </c>
      <c r="B45" s="34" t="s">
        <v>173</v>
      </c>
      <c r="C45" s="35" t="s">
        <v>19</v>
      </c>
      <c r="D45" s="29"/>
    </row>
    <row r="46" spans="1:4" ht="27.6" x14ac:dyDescent="0.3">
      <c r="A46" s="27" t="s">
        <v>174</v>
      </c>
      <c r="B46" s="34" t="s">
        <v>175</v>
      </c>
      <c r="C46" s="35" t="s">
        <v>19</v>
      </c>
      <c r="D46" s="29"/>
    </row>
    <row r="47" spans="1:4" x14ac:dyDescent="0.3">
      <c r="A47" s="23" t="s">
        <v>177</v>
      </c>
      <c r="B47" s="118" t="s">
        <v>84</v>
      </c>
      <c r="C47" s="118"/>
      <c r="D47" s="118"/>
    </row>
    <row r="48" spans="1:4" x14ac:dyDescent="0.3">
      <c r="A48" s="27" t="s">
        <v>178</v>
      </c>
      <c r="B48" s="28" t="s">
        <v>85</v>
      </c>
      <c r="C48" s="27" t="s">
        <v>9</v>
      </c>
      <c r="D48" s="29"/>
    </row>
    <row r="49" spans="1:4" x14ac:dyDescent="0.3">
      <c r="A49" s="27" t="s">
        <v>181</v>
      </c>
      <c r="B49" s="28" t="s">
        <v>182</v>
      </c>
      <c r="C49" s="27" t="s">
        <v>9</v>
      </c>
      <c r="D49" s="29"/>
    </row>
    <row r="50" spans="1:4" x14ac:dyDescent="0.3">
      <c r="A50" s="27" t="s">
        <v>183</v>
      </c>
      <c r="B50" s="28" t="s">
        <v>184</v>
      </c>
      <c r="C50" s="27" t="s">
        <v>9</v>
      </c>
      <c r="D50" s="29"/>
    </row>
    <row r="51" spans="1:4" x14ac:dyDescent="0.3">
      <c r="A51" s="23" t="s">
        <v>177</v>
      </c>
      <c r="B51" s="118" t="s">
        <v>189</v>
      </c>
      <c r="C51" s="118"/>
      <c r="D51" s="118"/>
    </row>
    <row r="52" spans="1:4" x14ac:dyDescent="0.3">
      <c r="A52" s="27" t="s">
        <v>178</v>
      </c>
      <c r="B52" s="3" t="s">
        <v>186</v>
      </c>
      <c r="C52" s="39" t="s">
        <v>38</v>
      </c>
      <c r="D52" s="8"/>
    </row>
    <row r="53" spans="1:4" x14ac:dyDescent="0.3">
      <c r="A53" s="27" t="s">
        <v>179</v>
      </c>
      <c r="B53" s="3" t="s">
        <v>187</v>
      </c>
      <c r="C53" s="39" t="s">
        <v>38</v>
      </c>
      <c r="D53" s="8"/>
    </row>
    <row r="54" spans="1:4" x14ac:dyDescent="0.3">
      <c r="A54" s="23" t="s">
        <v>332</v>
      </c>
      <c r="B54" s="125" t="s">
        <v>333</v>
      </c>
      <c r="C54" s="125"/>
      <c r="D54" s="125"/>
    </row>
    <row r="55" spans="1:4" ht="69" x14ac:dyDescent="0.3">
      <c r="A55" s="35" t="s">
        <v>334</v>
      </c>
      <c r="B55" s="2" t="s">
        <v>335</v>
      </c>
      <c r="C55" s="39" t="s">
        <v>7</v>
      </c>
      <c r="D55" s="8"/>
    </row>
    <row r="56" spans="1:4" ht="15.6" x14ac:dyDescent="0.3">
      <c r="A56" s="68"/>
      <c r="B56" s="68"/>
      <c r="C56" s="68"/>
      <c r="D56" s="68"/>
    </row>
    <row r="57" spans="1:4" x14ac:dyDescent="0.3">
      <c r="A57" s="143" t="s">
        <v>216</v>
      </c>
      <c r="B57" s="144"/>
      <c r="C57" s="144"/>
      <c r="D57" s="145"/>
    </row>
    <row r="58" spans="1:4" ht="36" customHeight="1" x14ac:dyDescent="0.3">
      <c r="A58" s="27">
        <v>1</v>
      </c>
      <c r="B58" s="2" t="s">
        <v>214</v>
      </c>
      <c r="C58" s="1" t="s">
        <v>16</v>
      </c>
      <c r="D58" s="8"/>
    </row>
    <row r="59" spans="1:4" ht="27.6" x14ac:dyDescent="0.3">
      <c r="A59" s="27">
        <v>2</v>
      </c>
      <c r="B59" s="2" t="s">
        <v>215</v>
      </c>
      <c r="C59" s="1" t="s">
        <v>16</v>
      </c>
      <c r="D59" s="8"/>
    </row>
    <row r="60" spans="1:4" ht="21" customHeight="1" x14ac:dyDescent="0.3">
      <c r="A60" s="27">
        <v>3</v>
      </c>
      <c r="B60" s="2" t="s">
        <v>186</v>
      </c>
      <c r="C60" s="1" t="s">
        <v>16</v>
      </c>
      <c r="D60" s="8"/>
    </row>
    <row r="62" spans="1:4" ht="15.6" x14ac:dyDescent="0.3">
      <c r="A62" s="115" t="s">
        <v>218</v>
      </c>
      <c r="B62" s="140"/>
      <c r="C62" s="140"/>
      <c r="D62" s="140"/>
    </row>
    <row r="63" spans="1:4" x14ac:dyDescent="0.3">
      <c r="A63" s="43">
        <v>1</v>
      </c>
      <c r="B63" s="135" t="s">
        <v>21</v>
      </c>
      <c r="C63" s="136"/>
      <c r="D63" s="136"/>
    </row>
    <row r="64" spans="1:4" ht="16.2" x14ac:dyDescent="0.3">
      <c r="A64" s="44" t="s">
        <v>6</v>
      </c>
      <c r="B64" s="45" t="s">
        <v>27</v>
      </c>
      <c r="C64" s="46" t="s">
        <v>200</v>
      </c>
      <c r="D64" s="46"/>
    </row>
    <row r="65" spans="1:4" ht="16.2" x14ac:dyDescent="0.3">
      <c r="A65" s="44" t="s">
        <v>48</v>
      </c>
      <c r="B65" s="49" t="s">
        <v>28</v>
      </c>
      <c r="C65" s="44" t="s">
        <v>200</v>
      </c>
      <c r="D65" s="44"/>
    </row>
    <row r="66" spans="1:4" ht="16.2" x14ac:dyDescent="0.3">
      <c r="A66" s="44" t="s">
        <v>49</v>
      </c>
      <c r="B66" s="49" t="s">
        <v>29</v>
      </c>
      <c r="C66" s="44" t="s">
        <v>200</v>
      </c>
      <c r="D66" s="44"/>
    </row>
    <row r="67" spans="1:4" x14ac:dyDescent="0.3">
      <c r="A67" s="43">
        <v>2</v>
      </c>
      <c r="B67" s="135" t="s">
        <v>96</v>
      </c>
      <c r="C67" s="136"/>
      <c r="D67" s="136"/>
    </row>
    <row r="68" spans="1:4" ht="16.2" x14ac:dyDescent="0.3">
      <c r="A68" s="44" t="s">
        <v>8</v>
      </c>
      <c r="B68" s="45" t="s">
        <v>201</v>
      </c>
      <c r="C68" s="46" t="s">
        <v>200</v>
      </c>
      <c r="D68" s="46"/>
    </row>
    <row r="69" spans="1:4" ht="16.2" x14ac:dyDescent="0.3">
      <c r="A69" s="44" t="s">
        <v>50</v>
      </c>
      <c r="B69" s="49" t="s">
        <v>202</v>
      </c>
      <c r="C69" s="44" t="s">
        <v>200</v>
      </c>
      <c r="D69" s="44"/>
    </row>
    <row r="70" spans="1:4" ht="16.2" x14ac:dyDescent="0.3">
      <c r="A70" s="44" t="s">
        <v>51</v>
      </c>
      <c r="B70" s="49" t="s">
        <v>203</v>
      </c>
      <c r="C70" s="44" t="s">
        <v>200</v>
      </c>
      <c r="D70" s="44"/>
    </row>
    <row r="71" spans="1:4" ht="16.2" x14ac:dyDescent="0.3">
      <c r="A71" s="44" t="s">
        <v>52</v>
      </c>
      <c r="B71" s="56" t="s">
        <v>204</v>
      </c>
      <c r="C71" s="57" t="s">
        <v>205</v>
      </c>
      <c r="D71" s="44"/>
    </row>
    <row r="72" spans="1:4" x14ac:dyDescent="0.3">
      <c r="A72" s="44" t="s">
        <v>53</v>
      </c>
      <c r="B72" s="56" t="s">
        <v>30</v>
      </c>
      <c r="C72" s="57" t="str">
        <f>+C71</f>
        <v>m3</v>
      </c>
      <c r="D72" s="44"/>
    </row>
    <row r="73" spans="1:4" x14ac:dyDescent="0.3">
      <c r="A73" s="44" t="s">
        <v>54</v>
      </c>
      <c r="B73" s="56" t="s">
        <v>31</v>
      </c>
      <c r="C73" s="57" t="str">
        <f>+C75</f>
        <v>m3</v>
      </c>
      <c r="D73" s="44"/>
    </row>
    <row r="74" spans="1:4" ht="16.2" x14ac:dyDescent="0.3">
      <c r="A74" s="44" t="s">
        <v>55</v>
      </c>
      <c r="B74" s="49" t="s">
        <v>32</v>
      </c>
      <c r="C74" s="44" t="s">
        <v>206</v>
      </c>
      <c r="D74" s="44"/>
    </row>
    <row r="75" spans="1:4" ht="27.6" x14ac:dyDescent="0.3">
      <c r="A75" s="44" t="s">
        <v>56</v>
      </c>
      <c r="B75" s="49" t="s">
        <v>73</v>
      </c>
      <c r="C75" s="44" t="s">
        <v>200</v>
      </c>
      <c r="D75" s="44"/>
    </row>
    <row r="76" spans="1:4" ht="16.2" x14ac:dyDescent="0.3">
      <c r="A76" s="44" t="s">
        <v>57</v>
      </c>
      <c r="B76" s="49" t="s">
        <v>33</v>
      </c>
      <c r="C76" s="44" t="s">
        <v>206</v>
      </c>
      <c r="D76" s="44"/>
    </row>
    <row r="77" spans="1:4" x14ac:dyDescent="0.3">
      <c r="A77" s="43">
        <v>3</v>
      </c>
      <c r="B77" s="135" t="s">
        <v>77</v>
      </c>
      <c r="C77" s="136"/>
      <c r="D77" s="136"/>
    </row>
    <row r="78" spans="1:4" ht="16.2" x14ac:dyDescent="0.3">
      <c r="A78" s="44" t="s">
        <v>12</v>
      </c>
      <c r="B78" s="49" t="s">
        <v>34</v>
      </c>
      <c r="C78" s="44" t="s">
        <v>200</v>
      </c>
      <c r="D78" s="44"/>
    </row>
    <row r="79" spans="1:4" ht="16.2" x14ac:dyDescent="0.3">
      <c r="A79" s="44" t="s">
        <v>65</v>
      </c>
      <c r="B79" s="49" t="s">
        <v>35</v>
      </c>
      <c r="C79" s="44" t="s">
        <v>206</v>
      </c>
      <c r="D79" s="44"/>
    </row>
    <row r="80" spans="1:4" ht="16.2" x14ac:dyDescent="0.3">
      <c r="A80" s="44" t="s">
        <v>13</v>
      </c>
      <c r="B80" s="49" t="s">
        <v>207</v>
      </c>
      <c r="C80" s="44" t="s">
        <v>200</v>
      </c>
      <c r="D80" s="44"/>
    </row>
    <row r="81" spans="1:4" x14ac:dyDescent="0.3">
      <c r="A81" s="43">
        <v>4</v>
      </c>
      <c r="B81" s="135" t="s">
        <v>81</v>
      </c>
      <c r="C81" s="136"/>
      <c r="D81" s="136"/>
    </row>
    <row r="82" spans="1:4" ht="16.2" x14ac:dyDescent="0.3">
      <c r="A82" s="44" t="s">
        <v>14</v>
      </c>
      <c r="B82" s="49" t="s">
        <v>36</v>
      </c>
      <c r="C82" s="44" t="s">
        <v>206</v>
      </c>
      <c r="D82" s="44"/>
    </row>
    <row r="83" spans="1:4" ht="16.2" x14ac:dyDescent="0.3">
      <c r="A83" s="44" t="s">
        <v>15</v>
      </c>
      <c r="B83" s="49" t="s">
        <v>37</v>
      </c>
      <c r="C83" s="44" t="s">
        <v>206</v>
      </c>
      <c r="D83" s="44"/>
    </row>
    <row r="84" spans="1:4" x14ac:dyDescent="0.3">
      <c r="A84" s="43">
        <v>5</v>
      </c>
      <c r="B84" s="135" t="s">
        <v>190</v>
      </c>
      <c r="C84" s="136"/>
      <c r="D84" s="136"/>
    </row>
    <row r="85" spans="1:4" x14ac:dyDescent="0.3">
      <c r="A85" s="44" t="s">
        <v>17</v>
      </c>
      <c r="B85" s="49" t="s">
        <v>91</v>
      </c>
      <c r="C85" s="44" t="s">
        <v>38</v>
      </c>
      <c r="D85" s="44"/>
    </row>
    <row r="86" spans="1:4" ht="16.2" x14ac:dyDescent="0.3">
      <c r="A86" s="44" t="s">
        <v>18</v>
      </c>
      <c r="B86" s="49" t="s">
        <v>39</v>
      </c>
      <c r="C86" s="44" t="s">
        <v>206</v>
      </c>
      <c r="D86" s="44"/>
    </row>
    <row r="87" spans="1:4" ht="27.6" x14ac:dyDescent="0.3">
      <c r="A87" s="44" t="s">
        <v>22</v>
      </c>
      <c r="B87" s="49" t="s">
        <v>40</v>
      </c>
      <c r="C87" s="44" t="s">
        <v>206</v>
      </c>
      <c r="D87" s="44"/>
    </row>
    <row r="88" spans="1:4" x14ac:dyDescent="0.3">
      <c r="A88" s="43">
        <v>6</v>
      </c>
      <c r="B88" s="135" t="s">
        <v>191</v>
      </c>
      <c r="C88" s="136"/>
      <c r="D88" s="136"/>
    </row>
    <row r="89" spans="1:4" ht="27.6" x14ac:dyDescent="0.3">
      <c r="A89" s="44" t="s">
        <v>23</v>
      </c>
      <c r="B89" s="49" t="s">
        <v>41</v>
      </c>
      <c r="C89" s="44" t="s">
        <v>19</v>
      </c>
      <c r="D89" s="44"/>
    </row>
    <row r="90" spans="1:4" ht="27.6" x14ac:dyDescent="0.3">
      <c r="A90" s="44" t="s">
        <v>24</v>
      </c>
      <c r="B90" s="49" t="s">
        <v>42</v>
      </c>
      <c r="C90" s="44" t="s">
        <v>7</v>
      </c>
      <c r="D90" s="44"/>
    </row>
    <row r="91" spans="1:4" x14ac:dyDescent="0.3">
      <c r="A91" s="44" t="s">
        <v>66</v>
      </c>
      <c r="B91" s="49" t="s">
        <v>43</v>
      </c>
      <c r="C91" s="44" t="s">
        <v>19</v>
      </c>
      <c r="D91" s="44"/>
    </row>
    <row r="92" spans="1:4" x14ac:dyDescent="0.3">
      <c r="A92" s="43">
        <v>7</v>
      </c>
      <c r="B92" s="135" t="s">
        <v>192</v>
      </c>
      <c r="C92" s="136"/>
      <c r="D92" s="136"/>
    </row>
    <row r="93" spans="1:4" ht="16.2" x14ac:dyDescent="0.3">
      <c r="A93" s="44" t="s">
        <v>25</v>
      </c>
      <c r="B93" s="49" t="s">
        <v>44</v>
      </c>
      <c r="C93" s="44" t="s">
        <v>206</v>
      </c>
      <c r="D93" s="44"/>
    </row>
    <row r="94" spans="1:4" ht="16.2" x14ac:dyDescent="0.3">
      <c r="A94" s="44" t="s">
        <v>26</v>
      </c>
      <c r="B94" s="49" t="s">
        <v>45</v>
      </c>
      <c r="C94" s="44" t="s">
        <v>206</v>
      </c>
      <c r="D94" s="44"/>
    </row>
    <row r="95" spans="1:4" ht="16.2" x14ac:dyDescent="0.3">
      <c r="A95" s="44" t="s">
        <v>67</v>
      </c>
      <c r="B95" s="49" t="s">
        <v>46</v>
      </c>
      <c r="C95" s="44" t="s">
        <v>208</v>
      </c>
      <c r="D95" s="44"/>
    </row>
    <row r="96" spans="1:4" x14ac:dyDescent="0.3">
      <c r="A96" s="43">
        <v>8</v>
      </c>
      <c r="B96" s="135" t="s">
        <v>193</v>
      </c>
      <c r="C96" s="136"/>
      <c r="D96" s="136"/>
    </row>
    <row r="97" spans="1:4" ht="27.6" x14ac:dyDescent="0.3">
      <c r="A97" s="44" t="s">
        <v>68</v>
      </c>
      <c r="B97" s="49" t="s">
        <v>90</v>
      </c>
      <c r="C97" s="44" t="s">
        <v>38</v>
      </c>
      <c r="D97" s="44"/>
    </row>
    <row r="98" spans="1:4" x14ac:dyDescent="0.3">
      <c r="A98" s="44" t="s">
        <v>69</v>
      </c>
      <c r="B98" s="49" t="s">
        <v>47</v>
      </c>
      <c r="C98" s="44" t="s">
        <v>19</v>
      </c>
      <c r="D98" s="44"/>
    </row>
    <row r="99" spans="1:4" ht="27.6" x14ac:dyDescent="0.3">
      <c r="A99" s="44" t="s">
        <v>70</v>
      </c>
      <c r="B99" s="49" t="s">
        <v>72</v>
      </c>
      <c r="C99" s="44" t="s">
        <v>7</v>
      </c>
      <c r="D99" s="44"/>
    </row>
    <row r="100" spans="1:4" x14ac:dyDescent="0.3">
      <c r="A100" s="44" t="s">
        <v>71</v>
      </c>
      <c r="B100" s="49" t="s">
        <v>93</v>
      </c>
      <c r="C100" s="44" t="s">
        <v>7</v>
      </c>
      <c r="D100" s="44"/>
    </row>
    <row r="102" spans="1:4" x14ac:dyDescent="0.3">
      <c r="A102" s="131" t="s">
        <v>212</v>
      </c>
      <c r="B102" s="132"/>
      <c r="C102" s="132"/>
      <c r="D102" s="132"/>
    </row>
    <row r="103" spans="1:4" ht="83.4" x14ac:dyDescent="0.3">
      <c r="A103" s="5" t="s">
        <v>86</v>
      </c>
      <c r="B103" s="7" t="s">
        <v>211</v>
      </c>
      <c r="C103" s="5" t="s">
        <v>87</v>
      </c>
      <c r="D103" s="6"/>
    </row>
  </sheetData>
  <mergeCells count="23">
    <mergeCell ref="A102:D102"/>
    <mergeCell ref="B81:D81"/>
    <mergeCell ref="B84:D84"/>
    <mergeCell ref="B88:D88"/>
    <mergeCell ref="B92:D92"/>
    <mergeCell ref="B96:D96"/>
    <mergeCell ref="A57:D57"/>
    <mergeCell ref="A62:D62"/>
    <mergeCell ref="B63:D63"/>
    <mergeCell ref="B67:D67"/>
    <mergeCell ref="B77:D77"/>
    <mergeCell ref="B51:D51"/>
    <mergeCell ref="B54:D54"/>
    <mergeCell ref="B43:D43"/>
    <mergeCell ref="B47:D47"/>
    <mergeCell ref="B25:D25"/>
    <mergeCell ref="B34:D34"/>
    <mergeCell ref="B37:D37"/>
    <mergeCell ref="A1:D1"/>
    <mergeCell ref="A5:D5"/>
    <mergeCell ref="B6:D6"/>
    <mergeCell ref="B12:D12"/>
    <mergeCell ref="B19:D19"/>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BE8B-7A25-4932-B1D6-1F4442B2882D}">
  <dimension ref="A1:D56"/>
  <sheetViews>
    <sheetView tabSelected="1" workbookViewId="0">
      <selection activeCell="B17" sqref="B17"/>
    </sheetView>
  </sheetViews>
  <sheetFormatPr baseColWidth="10" defaultRowHeight="14.4" x14ac:dyDescent="0.3"/>
  <cols>
    <col min="1" max="1" width="6.88671875" customWidth="1"/>
    <col min="2" max="2" width="66.5546875" customWidth="1"/>
    <col min="3" max="3" width="10.5546875" bestFit="1" customWidth="1"/>
    <col min="4" max="4" width="16.44140625" customWidth="1"/>
  </cols>
  <sheetData>
    <row r="1" spans="1:4" ht="45.75" customHeight="1" x14ac:dyDescent="0.3">
      <c r="A1" s="114" t="s">
        <v>352</v>
      </c>
      <c r="B1" s="114"/>
      <c r="C1" s="114"/>
      <c r="D1" s="114"/>
    </row>
    <row r="2" spans="1:4" ht="15.6" x14ac:dyDescent="0.3">
      <c r="A2" s="13"/>
      <c r="B2" s="14"/>
      <c r="C2" s="14"/>
      <c r="D2" s="14"/>
    </row>
    <row r="3" spans="1:4" ht="43.8" customHeight="1" x14ac:dyDescent="0.3">
      <c r="A3" s="17" t="s">
        <v>0</v>
      </c>
      <c r="B3" s="18" t="s">
        <v>1</v>
      </c>
      <c r="C3" s="19" t="s">
        <v>2</v>
      </c>
      <c r="D3" s="101" t="s">
        <v>349</v>
      </c>
    </row>
    <row r="5" spans="1:4" x14ac:dyDescent="0.3">
      <c r="A5" s="167" t="s">
        <v>219</v>
      </c>
      <c r="B5" s="167"/>
      <c r="C5" s="167"/>
      <c r="D5" s="167"/>
    </row>
    <row r="6" spans="1:4" x14ac:dyDescent="0.3">
      <c r="A6" s="71" t="s">
        <v>220</v>
      </c>
      <c r="B6" s="150" t="s">
        <v>221</v>
      </c>
      <c r="C6" s="151"/>
      <c r="D6" s="151"/>
    </row>
    <row r="7" spans="1:4" x14ac:dyDescent="0.3">
      <c r="A7" s="72" t="s">
        <v>222</v>
      </c>
      <c r="B7" s="73" t="s">
        <v>94</v>
      </c>
      <c r="C7" s="74" t="s">
        <v>10</v>
      </c>
      <c r="D7" s="76"/>
    </row>
    <row r="8" spans="1:4" x14ac:dyDescent="0.3">
      <c r="A8" s="72" t="s">
        <v>223</v>
      </c>
      <c r="B8" s="73" t="s">
        <v>224</v>
      </c>
      <c r="C8" s="74" t="s">
        <v>10</v>
      </c>
      <c r="D8" s="76"/>
    </row>
    <row r="9" spans="1:4" x14ac:dyDescent="0.3">
      <c r="A9" s="72" t="s">
        <v>225</v>
      </c>
      <c r="B9" s="73" t="s">
        <v>95</v>
      </c>
      <c r="C9" s="74" t="s">
        <v>10</v>
      </c>
      <c r="D9" s="76"/>
    </row>
    <row r="10" spans="1:4" x14ac:dyDescent="0.3">
      <c r="A10" s="71" t="s">
        <v>227</v>
      </c>
      <c r="B10" s="156" t="s">
        <v>228</v>
      </c>
      <c r="C10" s="157"/>
      <c r="D10" s="157"/>
    </row>
    <row r="11" spans="1:4" x14ac:dyDescent="0.3">
      <c r="A11" s="72" t="s">
        <v>229</v>
      </c>
      <c r="B11" s="73" t="s">
        <v>97</v>
      </c>
      <c r="C11" s="74" t="s">
        <v>10</v>
      </c>
      <c r="D11" s="76"/>
    </row>
    <row r="12" spans="1:4" x14ac:dyDescent="0.3">
      <c r="A12" s="72" t="s">
        <v>230</v>
      </c>
      <c r="B12" s="73" t="s">
        <v>231</v>
      </c>
      <c r="C12" s="74" t="s">
        <v>10</v>
      </c>
      <c r="D12" s="76"/>
    </row>
    <row r="13" spans="1:4" x14ac:dyDescent="0.3">
      <c r="A13" s="72" t="s">
        <v>232</v>
      </c>
      <c r="B13" s="73" t="s">
        <v>98</v>
      </c>
      <c r="C13" s="74" t="s">
        <v>10</v>
      </c>
      <c r="D13" s="76"/>
    </row>
    <row r="14" spans="1:4" x14ac:dyDescent="0.3">
      <c r="A14" s="72" t="s">
        <v>233</v>
      </c>
      <c r="B14" s="73" t="s">
        <v>99</v>
      </c>
      <c r="C14" s="74" t="s">
        <v>10</v>
      </c>
      <c r="D14" s="76"/>
    </row>
    <row r="15" spans="1:4" x14ac:dyDescent="0.3">
      <c r="A15" s="72" t="s">
        <v>234</v>
      </c>
      <c r="B15" s="73" t="s">
        <v>235</v>
      </c>
      <c r="C15" s="74" t="s">
        <v>10</v>
      </c>
      <c r="D15" s="76"/>
    </row>
    <row r="16" spans="1:4" x14ac:dyDescent="0.3">
      <c r="A16" s="72" t="s">
        <v>236</v>
      </c>
      <c r="B16" s="73" t="s">
        <v>237</v>
      </c>
      <c r="C16" s="74" t="s">
        <v>10</v>
      </c>
      <c r="D16" s="76"/>
    </row>
    <row r="17" spans="1:4" x14ac:dyDescent="0.3">
      <c r="A17" s="72" t="s">
        <v>238</v>
      </c>
      <c r="B17" s="73" t="s">
        <v>239</v>
      </c>
      <c r="C17" s="74" t="s">
        <v>9</v>
      </c>
      <c r="D17" s="76"/>
    </row>
    <row r="18" spans="1:4" x14ac:dyDescent="0.3">
      <c r="A18" s="71" t="s">
        <v>241</v>
      </c>
      <c r="B18" s="156" t="s">
        <v>242</v>
      </c>
      <c r="C18" s="157"/>
      <c r="D18" s="157"/>
    </row>
    <row r="19" spans="1:4" x14ac:dyDescent="0.3">
      <c r="A19" s="72" t="s">
        <v>243</v>
      </c>
      <c r="B19" s="73" t="s">
        <v>100</v>
      </c>
      <c r="C19" s="74" t="s">
        <v>10</v>
      </c>
      <c r="D19" s="76"/>
    </row>
    <row r="20" spans="1:4" x14ac:dyDescent="0.3">
      <c r="A20" s="72" t="s">
        <v>244</v>
      </c>
      <c r="B20" s="73" t="s">
        <v>101</v>
      </c>
      <c r="C20" s="74" t="s">
        <v>10</v>
      </c>
      <c r="D20" s="76"/>
    </row>
    <row r="21" spans="1:4" x14ac:dyDescent="0.3">
      <c r="A21" s="72" t="s">
        <v>245</v>
      </c>
      <c r="B21" s="73" t="s">
        <v>246</v>
      </c>
      <c r="C21" s="74" t="s">
        <v>10</v>
      </c>
      <c r="D21" s="76"/>
    </row>
    <row r="22" spans="1:4" x14ac:dyDescent="0.3">
      <c r="A22" s="72" t="s">
        <v>247</v>
      </c>
      <c r="B22" s="73" t="s">
        <v>248</v>
      </c>
      <c r="C22" s="74" t="s">
        <v>9</v>
      </c>
      <c r="D22" s="76"/>
    </row>
    <row r="23" spans="1:4" x14ac:dyDescent="0.3">
      <c r="A23" s="72" t="s">
        <v>249</v>
      </c>
      <c r="B23" s="73" t="s">
        <v>250</v>
      </c>
      <c r="C23" s="74" t="s">
        <v>10</v>
      </c>
      <c r="D23" s="76"/>
    </row>
    <row r="24" spans="1:4" x14ac:dyDescent="0.3">
      <c r="A24" s="71" t="s">
        <v>252</v>
      </c>
      <c r="B24" s="156" t="s">
        <v>253</v>
      </c>
      <c r="C24" s="157"/>
      <c r="D24" s="157"/>
    </row>
    <row r="25" spans="1:4" ht="27.6" x14ac:dyDescent="0.3">
      <c r="A25" s="72" t="s">
        <v>254</v>
      </c>
      <c r="B25" s="73" t="s">
        <v>255</v>
      </c>
      <c r="C25" s="74" t="s">
        <v>9</v>
      </c>
      <c r="D25" s="76"/>
    </row>
    <row r="26" spans="1:4" x14ac:dyDescent="0.3">
      <c r="A26" s="71" t="s">
        <v>257</v>
      </c>
      <c r="B26" s="156" t="s">
        <v>258</v>
      </c>
      <c r="C26" s="157"/>
      <c r="D26" s="157"/>
    </row>
    <row r="27" spans="1:4" ht="27.6" x14ac:dyDescent="0.3">
      <c r="A27" s="72" t="s">
        <v>259</v>
      </c>
      <c r="B27" s="73" t="s">
        <v>260</v>
      </c>
      <c r="C27" s="74" t="s">
        <v>9</v>
      </c>
      <c r="D27" s="76"/>
    </row>
    <row r="28" spans="1:4" ht="27.6" x14ac:dyDescent="0.3">
      <c r="A28" s="72" t="s">
        <v>261</v>
      </c>
      <c r="B28" s="73" t="s">
        <v>262</v>
      </c>
      <c r="C28" s="74" t="s">
        <v>9</v>
      </c>
      <c r="D28" s="76"/>
    </row>
    <row r="29" spans="1:4" ht="27.6" x14ac:dyDescent="0.3">
      <c r="A29" s="72" t="s">
        <v>263</v>
      </c>
      <c r="B29" s="73" t="s">
        <v>264</v>
      </c>
      <c r="C29" s="74" t="s">
        <v>9</v>
      </c>
      <c r="D29" s="76"/>
    </row>
    <row r="30" spans="1:4" x14ac:dyDescent="0.3">
      <c r="A30" s="71" t="s">
        <v>266</v>
      </c>
      <c r="B30" s="156" t="s">
        <v>267</v>
      </c>
      <c r="C30" s="157"/>
      <c r="D30" s="157"/>
    </row>
    <row r="31" spans="1:4" ht="41.4" x14ac:dyDescent="0.3">
      <c r="A31" s="72" t="s">
        <v>268</v>
      </c>
      <c r="B31" s="73" t="s">
        <v>269</v>
      </c>
      <c r="C31" s="74" t="s">
        <v>9</v>
      </c>
      <c r="D31" s="76"/>
    </row>
    <row r="32" spans="1:4" ht="55.2" x14ac:dyDescent="0.3">
      <c r="A32" s="72" t="s">
        <v>270</v>
      </c>
      <c r="B32" s="73" t="s">
        <v>271</v>
      </c>
      <c r="C32" s="74" t="s">
        <v>9</v>
      </c>
      <c r="D32" s="76"/>
    </row>
    <row r="33" spans="1:4" ht="27.6" x14ac:dyDescent="0.3">
      <c r="A33" s="72" t="s">
        <v>272</v>
      </c>
      <c r="B33" s="73" t="s">
        <v>273</v>
      </c>
      <c r="C33" s="74" t="s">
        <v>38</v>
      </c>
      <c r="D33" s="76"/>
    </row>
    <row r="34" spans="1:4" ht="41.4" x14ac:dyDescent="0.3">
      <c r="A34" s="72" t="s">
        <v>274</v>
      </c>
      <c r="B34" s="73" t="s">
        <v>275</v>
      </c>
      <c r="C34" s="74" t="s">
        <v>19</v>
      </c>
      <c r="D34" s="76"/>
    </row>
    <row r="35" spans="1:4" x14ac:dyDescent="0.3">
      <c r="A35" s="71" t="s">
        <v>277</v>
      </c>
      <c r="B35" s="156" t="s">
        <v>278</v>
      </c>
      <c r="C35" s="157"/>
      <c r="D35" s="157"/>
    </row>
    <row r="36" spans="1:4" x14ac:dyDescent="0.3">
      <c r="A36" s="72" t="s">
        <v>279</v>
      </c>
      <c r="B36" s="73" t="s">
        <v>280</v>
      </c>
      <c r="C36" s="74" t="s">
        <v>9</v>
      </c>
      <c r="D36" s="76"/>
    </row>
    <row r="37" spans="1:4" x14ac:dyDescent="0.3">
      <c r="A37" s="72" t="s">
        <v>281</v>
      </c>
      <c r="B37" s="73" t="s">
        <v>282</v>
      </c>
      <c r="C37" s="74" t="s">
        <v>38</v>
      </c>
      <c r="D37" s="76"/>
    </row>
    <row r="38" spans="1:4" x14ac:dyDescent="0.3">
      <c r="A38" s="71" t="s">
        <v>284</v>
      </c>
      <c r="B38" s="156" t="s">
        <v>285</v>
      </c>
      <c r="C38" s="157"/>
      <c r="D38" s="157"/>
    </row>
    <row r="39" spans="1:4" ht="55.2" x14ac:dyDescent="0.3">
      <c r="A39" s="72" t="s">
        <v>286</v>
      </c>
      <c r="B39" s="73" t="s">
        <v>287</v>
      </c>
      <c r="C39" s="74" t="s">
        <v>19</v>
      </c>
      <c r="D39" s="76"/>
    </row>
    <row r="40" spans="1:4" ht="55.2" x14ac:dyDescent="0.3">
      <c r="A40" s="72" t="s">
        <v>288</v>
      </c>
      <c r="B40" s="73" t="s">
        <v>289</v>
      </c>
      <c r="C40" s="74" t="s">
        <v>19</v>
      </c>
      <c r="D40" s="76"/>
    </row>
    <row r="41" spans="1:4" ht="69" x14ac:dyDescent="0.3">
      <c r="A41" s="72" t="s">
        <v>290</v>
      </c>
      <c r="B41" s="73" t="s">
        <v>291</v>
      </c>
      <c r="C41" s="74" t="s">
        <v>19</v>
      </c>
      <c r="D41" s="76"/>
    </row>
    <row r="42" spans="1:4" ht="69" x14ac:dyDescent="0.3">
      <c r="A42" s="72" t="s">
        <v>292</v>
      </c>
      <c r="B42" s="73" t="s">
        <v>293</v>
      </c>
      <c r="C42" s="74" t="s">
        <v>19</v>
      </c>
      <c r="D42" s="76"/>
    </row>
    <row r="43" spans="1:4" ht="41.4" x14ac:dyDescent="0.3">
      <c r="A43" s="72" t="s">
        <v>294</v>
      </c>
      <c r="B43" s="73" t="s">
        <v>295</v>
      </c>
      <c r="C43" s="74" t="s">
        <v>19</v>
      </c>
      <c r="D43" s="76"/>
    </row>
    <row r="44" spans="1:4" ht="41.4" x14ac:dyDescent="0.3">
      <c r="A44" s="72" t="s">
        <v>296</v>
      </c>
      <c r="B44" s="73" t="s">
        <v>297</v>
      </c>
      <c r="C44" s="74" t="s">
        <v>19</v>
      </c>
      <c r="D44" s="76"/>
    </row>
    <row r="45" spans="1:4" x14ac:dyDescent="0.3">
      <c r="A45" s="71" t="s">
        <v>102</v>
      </c>
      <c r="B45" s="156" t="s">
        <v>299</v>
      </c>
      <c r="C45" s="157"/>
      <c r="D45" s="157"/>
    </row>
    <row r="46" spans="1:4" ht="41.4" x14ac:dyDescent="0.3">
      <c r="A46" s="72" t="s">
        <v>103</v>
      </c>
      <c r="B46" s="73" t="s">
        <v>300</v>
      </c>
      <c r="C46" s="74" t="s">
        <v>9</v>
      </c>
      <c r="D46" s="81"/>
    </row>
    <row r="47" spans="1:4" ht="41.4" x14ac:dyDescent="0.3">
      <c r="A47" s="72" t="s">
        <v>104</v>
      </c>
      <c r="B47" s="73" t="s">
        <v>301</v>
      </c>
      <c r="C47" s="74" t="s">
        <v>9</v>
      </c>
      <c r="D47" s="81"/>
    </row>
    <row r="48" spans="1:4" ht="27.6" x14ac:dyDescent="0.3">
      <c r="A48" s="72" t="s">
        <v>302</v>
      </c>
      <c r="B48" s="73" t="s">
        <v>303</v>
      </c>
      <c r="C48" s="74" t="s">
        <v>9</v>
      </c>
      <c r="D48" s="81"/>
    </row>
    <row r="49" spans="1:4" x14ac:dyDescent="0.3">
      <c r="A49" s="83" t="s">
        <v>305</v>
      </c>
      <c r="B49" s="150" t="s">
        <v>306</v>
      </c>
      <c r="C49" s="151"/>
      <c r="D49" s="151"/>
    </row>
    <row r="50" spans="1:4" ht="27.6" x14ac:dyDescent="0.3">
      <c r="A50" s="73" t="s">
        <v>307</v>
      </c>
      <c r="B50" s="73" t="s">
        <v>308</v>
      </c>
      <c r="C50" s="74" t="s">
        <v>7</v>
      </c>
      <c r="D50" s="81"/>
    </row>
    <row r="51" spans="1:4" x14ac:dyDescent="0.3">
      <c r="A51" s="71" t="s">
        <v>310</v>
      </c>
      <c r="B51" s="156" t="s">
        <v>340</v>
      </c>
      <c r="C51" s="157"/>
      <c r="D51" s="157"/>
    </row>
    <row r="52" spans="1:4" ht="78" customHeight="1" x14ac:dyDescent="0.3">
      <c r="A52" s="72" t="s">
        <v>311</v>
      </c>
      <c r="B52" s="73" t="s">
        <v>341</v>
      </c>
      <c r="C52" s="102" t="s">
        <v>7</v>
      </c>
      <c r="D52" s="76"/>
    </row>
    <row r="53" spans="1:4" x14ac:dyDescent="0.3">
      <c r="A53" s="86"/>
      <c r="B53" s="87"/>
      <c r="C53" s="16"/>
      <c r="D53" s="89"/>
    </row>
    <row r="54" spans="1:4" x14ac:dyDescent="0.3">
      <c r="A54" s="146" t="s">
        <v>314</v>
      </c>
      <c r="B54" s="146"/>
      <c r="C54" s="146"/>
      <c r="D54" s="146"/>
    </row>
    <row r="55" spans="1:4" ht="82.8" x14ac:dyDescent="0.3">
      <c r="A55" s="1" t="s">
        <v>315</v>
      </c>
      <c r="B55" s="4" t="s">
        <v>316</v>
      </c>
      <c r="C55" s="1" t="s">
        <v>7</v>
      </c>
      <c r="D55" s="9"/>
    </row>
    <row r="56" spans="1:4" x14ac:dyDescent="0.3">
      <c r="A56" s="86"/>
      <c r="B56" s="87"/>
      <c r="C56" s="16"/>
      <c r="D56" s="89"/>
    </row>
  </sheetData>
  <mergeCells count="14">
    <mergeCell ref="A54:D54"/>
    <mergeCell ref="B45:D45"/>
    <mergeCell ref="B49:D49"/>
    <mergeCell ref="B51:D51"/>
    <mergeCell ref="B30:D30"/>
    <mergeCell ref="B35:D35"/>
    <mergeCell ref="B38:D38"/>
    <mergeCell ref="B18:D18"/>
    <mergeCell ref="B24:D24"/>
    <mergeCell ref="B26:D26"/>
    <mergeCell ref="A1:D1"/>
    <mergeCell ref="A5:D5"/>
    <mergeCell ref="B6:D6"/>
    <mergeCell ref="B10:D1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4e4f4177-7bba-41be-9eb3-5b078b72e933">
      <Terms xmlns="http://schemas.microsoft.com/office/infopath/2007/PartnerControls"/>
    </lcf76f155ced4ddcb4097134ff3c332f>
    <TaxCatchAll xmlns="9c62a22c-cb76-48dc-acff-7f03cd5e6885" xsi:nil="true"/>
    <_dlc_DocId xmlns="9c62a22c-cb76-48dc-acff-7f03cd5e6885">XU7H42U2DFTR-593911220-73263</_dlc_DocId>
    <_dlc_DocIdUrl xmlns="9c62a22c-cb76-48dc-acff-7f03cd5e6885">
      <Url>https://nohungerforum.sharepoint.com/mi/mr/_layouts/15/DocIdRedir.aspx?ID=XU7H42U2DFTR-593911220-73263</Url>
      <Description>XU7H42U2DFTR-593911220-73263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9243EB653F20B4D9E9EFF2734D1F475" ma:contentTypeVersion="61" ma:contentTypeDescription="Create a new document." ma:contentTypeScope="" ma:versionID="f805016d891fe18aced4fa42cf399ded">
  <xsd:schema xmlns:xsd="http://www.w3.org/2001/XMLSchema" xmlns:xs="http://www.w3.org/2001/XMLSchema" xmlns:p="http://schemas.microsoft.com/office/2006/metadata/properties" xmlns:ns2="9c62a22c-cb76-48dc-acff-7f03cd5e6885" xmlns:ns3="http://schemas.microsoft.com/sharepoint/v4" xmlns:ns4="4e4f4177-7bba-41be-9eb3-5b078b72e933" targetNamespace="http://schemas.microsoft.com/office/2006/metadata/properties" ma:root="true" ma:fieldsID="a599d970c8da697740b39dde98b60615" ns2:_="" ns3:_="" ns4:_="">
    <xsd:import namespace="9c62a22c-cb76-48dc-acff-7f03cd5e6885"/>
    <xsd:import namespace="http://schemas.microsoft.com/sharepoint/v4"/>
    <xsd:import namespace="4e4f4177-7bba-41be-9eb3-5b078b72e933"/>
    <xsd:element name="properties">
      <xsd:complexType>
        <xsd:sequence>
          <xsd:element name="documentManagement">
            <xsd:complexType>
              <xsd:all>
                <xsd:element ref="ns2:SharedWithUsers" minOccurs="0"/>
                <xsd:element ref="ns2:SharedWithDetails" minOccurs="0"/>
                <xsd:element ref="ns3:IconOverlay" minOccurs="0"/>
                <xsd:element ref="ns4:MediaServiceMetadata" minOccurs="0"/>
                <xsd:element ref="ns4:MediaServiceFastMetadata" minOccurs="0"/>
                <xsd:element ref="ns4:MediaServiceDateTaken" minOccurs="0"/>
                <xsd:element ref="ns4:MediaServiceAutoTags" minOccurs="0"/>
                <xsd:element ref="ns2:_dlc_DocId" minOccurs="0"/>
                <xsd:element ref="ns2:_dlc_DocIdUrl" minOccurs="0"/>
                <xsd:element ref="ns2:_dlc_DocIdPersistId"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2a22c-cb76-48dc-acff-7f03cd5e68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468f7968-a11a-4147-8338-ffcbe5f12f99}" ma:internalName="TaxCatchAll" ma:showField="CatchAllData" ma:web="9c62a22c-cb76-48dc-acff-7f03cd5e68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4f4177-7bba-41be-9eb3-5b078b72e93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0b6f437-5d00-4a89-8643-b8431a0f35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B246F0-88EE-4CD7-AB03-FC5152CE504D}">
  <ds:schemaRefs>
    <ds:schemaRef ds:uri="http://schemas.microsoft.com/sharepoint/events"/>
  </ds:schemaRefs>
</ds:datastoreItem>
</file>

<file path=customXml/itemProps2.xml><?xml version="1.0" encoding="utf-8"?>
<ds:datastoreItem xmlns:ds="http://schemas.openxmlformats.org/officeDocument/2006/customXml" ds:itemID="{B647DC5C-E1FF-43E1-923F-3CE5360ED86E}">
  <ds:schemaRefs>
    <ds:schemaRef ds:uri="http://schemas.microsoft.com/sharepoint/v3/contenttype/forms"/>
  </ds:schemaRefs>
</ds:datastoreItem>
</file>

<file path=customXml/itemProps3.xml><?xml version="1.0" encoding="utf-8"?>
<ds:datastoreItem xmlns:ds="http://schemas.openxmlformats.org/officeDocument/2006/customXml" ds:itemID="{674CA4D0-7765-4D60-A9C9-CEA917B780EB}">
  <ds:schemaRefs>
    <ds:schemaRef ds:uri="http://schemas.microsoft.com/sharepoint/v4"/>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4e4f4177-7bba-41be-9eb3-5b078b72e933"/>
    <ds:schemaRef ds:uri="9c62a22c-cb76-48dc-acff-7f03cd5e6885"/>
  </ds:schemaRefs>
</ds:datastoreItem>
</file>

<file path=customXml/itemProps4.xml><?xml version="1.0" encoding="utf-8"?>
<ds:datastoreItem xmlns:ds="http://schemas.openxmlformats.org/officeDocument/2006/customXml" ds:itemID="{A22C8E3E-E3F3-4C3A-A93F-79B760127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2a22c-cb76-48dc-acff-7f03cd5e6885"/>
    <ds:schemaRef ds:uri="http://schemas.microsoft.com/sharepoint/v4"/>
    <ds:schemaRef ds:uri="4e4f4177-7bba-41be-9eb3-5b078b72e9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RECAP</vt:lpstr>
      <vt:lpstr>DQE M'bheiratt</vt:lpstr>
      <vt:lpstr>DQELEKLEIWAT 2</vt:lpstr>
      <vt:lpstr>DQEAKTOUR BOITY</vt:lpstr>
      <vt:lpstr>BPU M'bheiratt </vt:lpstr>
      <vt:lpstr>BPULEKLEIWAT 2 </vt:lpstr>
      <vt:lpstr>BPUAKTOUR BOITY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HT PLUS</dc:creator>
  <cp:keywords/>
  <dc:description/>
  <cp:lastModifiedBy>adama diallo</cp:lastModifiedBy>
  <cp:revision/>
  <dcterms:created xsi:type="dcterms:W3CDTF">2024-10-29T15:24:34Z</dcterms:created>
  <dcterms:modified xsi:type="dcterms:W3CDTF">2026-05-25T15:36:30Z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0x01010029243EB653F20B4D9E9EFF2734D1F475</vt:lpwstr>
  </property>
  <property fmtid="{D5CDD505-2E9C-101B-9397-08002B2CF9AE}" pid="3" name="_dlc_DocIdItemGuid">
    <vt:lpwstr>f36b9974-94c8-4505-9ae8-d6e6246ba50e</vt:lpwstr>
  </property>
  <property fmtid="{D5CDD505-2E9C-101B-9397-08002B2CF9AE}" pid="4" name="MediaServiceImageTags">
    <vt:lpwstr/>
  </property>
</Properties>
</file>