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D:\consultations\Ecodev\DAO travaux ecoles, postes de sante et multiservices\DQE et BPU VF\"/>
    </mc:Choice>
  </mc:AlternateContent>
  <xr:revisionPtr revIDLastSave="0" documentId="13_ncr:1_{FF81282A-A02B-4F4F-812F-1BE104995BC1}" xr6:coauthVersionLast="47" xr6:coauthVersionMax="47" xr10:uidLastSave="{00000000-0000-0000-0000-000000000000}"/>
  <bookViews>
    <workbookView xWindow="28680" yWindow="-120" windowWidth="29040" windowHeight="15720" activeTab="4" xr2:uid="{00000000-000D-0000-FFFF-FFFF00000000}"/>
  </bookViews>
  <sheets>
    <sheet name="RECAP" sheetId="31" r:id="rId1"/>
    <sheet name="DQE LAGHTHOUA" sheetId="17" r:id="rId2"/>
    <sheet name="DQELEGVIRE 1" sheetId="22" r:id="rId3"/>
    <sheet name="BPU LAGHTHOUA " sheetId="34" r:id="rId4"/>
    <sheet name="BPULEGVIRE 1 " sheetId="35" r:id="rId5"/>
  </sheets>
  <externalReferences>
    <externalReference r:id="rId6"/>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0" i="35" l="1"/>
  <c r="C69" i="35"/>
  <c r="C113" i="34"/>
  <c r="C112" i="34"/>
  <c r="C9" i="31"/>
  <c r="C8" i="31"/>
  <c r="D65" i="17" l="1"/>
  <c r="D64" i="17"/>
  <c r="D63" i="17"/>
  <c r="D62" i="17"/>
  <c r="D61" i="17"/>
  <c r="D60" i="17"/>
  <c r="D57" i="17"/>
  <c r="D55" i="17"/>
  <c r="D54" i="17"/>
  <c r="D53" i="17"/>
  <c r="D94" i="17"/>
  <c r="D74" i="17"/>
  <c r="D50" i="22" l="1"/>
  <c r="D47" i="22"/>
  <c r="D46" i="22"/>
  <c r="D45" i="22"/>
  <c r="D44" i="22"/>
  <c r="D40" i="22"/>
  <c r="F172" i="17" l="1"/>
  <c r="F173" i="17" s="1"/>
  <c r="D78" i="17" l="1"/>
  <c r="F78" i="17" s="1"/>
  <c r="F110" i="17"/>
  <c r="D109" i="17"/>
  <c r="F109" i="17" s="1"/>
  <c r="D105" i="17"/>
  <c r="F105" i="17" s="1"/>
  <c r="F100" i="17"/>
  <c r="F99" i="17"/>
  <c r="F98" i="17"/>
  <c r="F97" i="17"/>
  <c r="F94" i="17"/>
  <c r="F93" i="17"/>
  <c r="F90" i="17"/>
  <c r="D89" i="17"/>
  <c r="F89" i="17" s="1"/>
  <c r="D88" i="17"/>
  <c r="F88" i="17" s="1"/>
  <c r="F85" i="17"/>
  <c r="D84" i="17"/>
  <c r="F84" i="17" s="1"/>
  <c r="F81" i="17"/>
  <c r="D79" i="17"/>
  <c r="F79" i="17" s="1"/>
  <c r="D77" i="17"/>
  <c r="F77" i="17" s="1"/>
  <c r="D76" i="17"/>
  <c r="F76" i="17" s="1"/>
  <c r="D75" i="17"/>
  <c r="F75" i="17" s="1"/>
  <c r="F74" i="17"/>
  <c r="D71" i="17"/>
  <c r="F71" i="17" s="1"/>
  <c r="D70" i="17"/>
  <c r="F70" i="17" s="1"/>
  <c r="D69" i="17"/>
  <c r="F69" i="17" s="1"/>
  <c r="D68" i="17"/>
  <c r="F68" i="17" s="1"/>
  <c r="D67" i="17"/>
  <c r="F65" i="17"/>
  <c r="F64" i="17"/>
  <c r="F63" i="17"/>
  <c r="F62" i="17"/>
  <c r="F61" i="17"/>
  <c r="F57" i="17"/>
  <c r="F55" i="17"/>
  <c r="F54" i="17"/>
  <c r="F53" i="17"/>
  <c r="F111" i="17" l="1"/>
  <c r="F67" i="17"/>
  <c r="D56" i="17"/>
  <c r="F56" i="17" s="1"/>
  <c r="F58" i="17" s="1"/>
  <c r="D104" i="17"/>
  <c r="D103" i="17" s="1"/>
  <c r="F103" i="17" s="1"/>
  <c r="D106" i="17"/>
  <c r="F106" i="17" s="1"/>
  <c r="F95" i="17"/>
  <c r="F91" i="17"/>
  <c r="F101" i="17"/>
  <c r="F86" i="17"/>
  <c r="F82" i="17"/>
  <c r="F60" i="17"/>
  <c r="F72" i="17" s="1"/>
  <c r="F104" i="17" l="1"/>
  <c r="F107" i="17" s="1"/>
  <c r="F115" i="17" s="1"/>
  <c r="F163" i="17" l="1"/>
  <c r="F162" i="17"/>
  <c r="F161" i="17"/>
  <c r="F160" i="17"/>
  <c r="F157" i="17"/>
  <c r="F156" i="17"/>
  <c r="F155" i="17"/>
  <c r="F152" i="17"/>
  <c r="F151" i="17"/>
  <c r="F150" i="17"/>
  <c r="F147" i="17"/>
  <c r="F146" i="17"/>
  <c r="F145" i="17"/>
  <c r="D142" i="17"/>
  <c r="F142" i="17" s="1"/>
  <c r="D141" i="17"/>
  <c r="F141" i="17" s="1"/>
  <c r="D138" i="17"/>
  <c r="F138" i="17" s="1"/>
  <c r="F137" i="17"/>
  <c r="F136" i="17"/>
  <c r="D133" i="17"/>
  <c r="F133" i="17" s="1"/>
  <c r="F132" i="17"/>
  <c r="D131" i="17"/>
  <c r="F131" i="17" s="1"/>
  <c r="F130" i="17"/>
  <c r="C130" i="17"/>
  <c r="D129" i="17"/>
  <c r="F129" i="17" s="1"/>
  <c r="C129" i="17"/>
  <c r="F128" i="17"/>
  <c r="F127" i="17"/>
  <c r="D126" i="17"/>
  <c r="F126" i="17" s="1"/>
  <c r="D125" i="17"/>
  <c r="F125" i="17" s="1"/>
  <c r="D122" i="17"/>
  <c r="F122" i="17" s="1"/>
  <c r="F121" i="17"/>
  <c r="F120" i="17"/>
  <c r="D44" i="17"/>
  <c r="D42" i="17"/>
  <c r="D31" i="17"/>
  <c r="D29" i="17"/>
  <c r="D28" i="17"/>
  <c r="D24" i="17"/>
  <c r="F24" i="17"/>
  <c r="F25" i="17"/>
  <c r="D23" i="17"/>
  <c r="D10" i="17"/>
  <c r="D35" i="17" s="1"/>
  <c r="F143" i="17" l="1"/>
  <c r="F148" i="17"/>
  <c r="F153" i="17"/>
  <c r="F164" i="17"/>
  <c r="F139" i="17"/>
  <c r="F123" i="17"/>
  <c r="F158" i="17"/>
  <c r="F134" i="17"/>
  <c r="D34" i="17"/>
  <c r="F165" i="17" l="1"/>
  <c r="F114" i="22"/>
  <c r="F113" i="22"/>
  <c r="F112" i="22"/>
  <c r="F111" i="22"/>
  <c r="F108" i="22"/>
  <c r="F107" i="22"/>
  <c r="F106" i="22"/>
  <c r="F109" i="22" s="1"/>
  <c r="F103" i="22"/>
  <c r="F102" i="22"/>
  <c r="F101" i="22"/>
  <c r="F98" i="22"/>
  <c r="F97" i="22"/>
  <c r="F96" i="22"/>
  <c r="D93" i="22"/>
  <c r="F93" i="22" s="1"/>
  <c r="D92" i="22"/>
  <c r="F92" i="22" s="1"/>
  <c r="D89" i="22"/>
  <c r="F89" i="22" s="1"/>
  <c r="F88" i="22"/>
  <c r="F87" i="22"/>
  <c r="D84" i="22"/>
  <c r="F84" i="22" s="1"/>
  <c r="F83" i="22"/>
  <c r="D82" i="22"/>
  <c r="F82" i="22" s="1"/>
  <c r="F81" i="22"/>
  <c r="C81" i="22"/>
  <c r="D80" i="22"/>
  <c r="F80" i="22" s="1"/>
  <c r="C80" i="22"/>
  <c r="F79" i="22"/>
  <c r="F78" i="22"/>
  <c r="D77" i="22"/>
  <c r="F77" i="22" s="1"/>
  <c r="D76" i="22"/>
  <c r="F76" i="22" s="1"/>
  <c r="D73" i="22"/>
  <c r="F73" i="22" s="1"/>
  <c r="F72" i="22"/>
  <c r="F71" i="22"/>
  <c r="F119" i="22"/>
  <c r="F65" i="22"/>
  <c r="F66" i="22" s="1"/>
  <c r="D62" i="22"/>
  <c r="F62" i="22" s="1"/>
  <c r="D56" i="22"/>
  <c r="F56" i="22" s="1"/>
  <c r="F55" i="22"/>
  <c r="F54" i="22"/>
  <c r="D51" i="22"/>
  <c r="F51" i="22" s="1"/>
  <c r="F47" i="22"/>
  <c r="F45" i="22"/>
  <c r="F44" i="22"/>
  <c r="F41" i="22"/>
  <c r="F40" i="22"/>
  <c r="F42" i="22" s="1"/>
  <c r="F37" i="22"/>
  <c r="F36" i="22"/>
  <c r="F35" i="22"/>
  <c r="F34" i="22"/>
  <c r="F33" i="22"/>
  <c r="F32" i="22"/>
  <c r="F31" i="22"/>
  <c r="F30" i="22"/>
  <c r="F29" i="22"/>
  <c r="F28" i="22"/>
  <c r="F25" i="22"/>
  <c r="F24" i="22"/>
  <c r="F23" i="22"/>
  <c r="F22" i="22"/>
  <c r="F21" i="22"/>
  <c r="F20" i="22"/>
  <c r="F19" i="22"/>
  <c r="F18" i="22"/>
  <c r="F17" i="22"/>
  <c r="F16" i="22"/>
  <c r="F14" i="22"/>
  <c r="F11" i="22"/>
  <c r="D9" i="22"/>
  <c r="F9" i="22" s="1"/>
  <c r="D8" i="22"/>
  <c r="F8" i="22" s="1"/>
  <c r="D7" i="22"/>
  <c r="F7" i="22" s="1"/>
  <c r="D6" i="22"/>
  <c r="F6" i="22" s="1"/>
  <c r="F104" i="22" l="1"/>
  <c r="F74" i="22"/>
  <c r="F120" i="22"/>
  <c r="F46" i="22"/>
  <c r="F48" i="22" s="1"/>
  <c r="F50" i="22"/>
  <c r="F52" i="22" s="1"/>
  <c r="F10" i="22"/>
  <c r="F12" i="22" s="1"/>
  <c r="F94" i="22"/>
  <c r="D61" i="22"/>
  <c r="F61" i="22" s="1"/>
  <c r="F38" i="22"/>
  <c r="F57" i="22"/>
  <c r="F90" i="22"/>
  <c r="F115" i="22"/>
  <c r="F99" i="22"/>
  <c r="F85" i="22"/>
  <c r="F15" i="22"/>
  <c r="F26" i="22" s="1"/>
  <c r="D60" i="22" l="1"/>
  <c r="D59" i="22" s="1"/>
  <c r="F59" i="22" s="1"/>
  <c r="F116" i="22"/>
  <c r="F60" i="22" l="1"/>
  <c r="F63" i="22" s="1"/>
  <c r="F67" i="22" s="1"/>
  <c r="F14" i="17" l="1"/>
  <c r="F168" i="17"/>
  <c r="F169" i="17" s="1"/>
  <c r="F47" i="17"/>
  <c r="F46" i="17"/>
  <c r="F45" i="17"/>
  <c r="F44" i="17"/>
  <c r="D43" i="17"/>
  <c r="F43" i="17" s="1"/>
  <c r="F42" i="17"/>
  <c r="D41" i="17"/>
  <c r="F39" i="17"/>
  <c r="F38" i="17"/>
  <c r="F37" i="17"/>
  <c r="F36" i="17"/>
  <c r="F35" i="17"/>
  <c r="F34" i="17"/>
  <c r="F31" i="17"/>
  <c r="D30" i="17"/>
  <c r="D17" i="17" s="1"/>
  <c r="F17" i="17" s="1"/>
  <c r="D16" i="17"/>
  <c r="F16" i="17" s="1"/>
  <c r="F28" i="17"/>
  <c r="F27" i="17"/>
  <c r="F26" i="17"/>
  <c r="F23" i="17"/>
  <c r="F22" i="17"/>
  <c r="F21" i="17"/>
  <c r="F20" i="17"/>
  <c r="D13" i="17"/>
  <c r="F13" i="17" s="1"/>
  <c r="F12" i="17"/>
  <c r="F11" i="17"/>
  <c r="F10" i="17"/>
  <c r="F7" i="17"/>
  <c r="F6" i="17"/>
  <c r="F5" i="17"/>
  <c r="F41" i="17" l="1"/>
  <c r="D40" i="17"/>
  <c r="F40" i="17" s="1"/>
  <c r="D15" i="17"/>
  <c r="F15" i="17" s="1"/>
  <c r="F18" i="17" s="1"/>
  <c r="F8" i="17"/>
  <c r="F29" i="17"/>
  <c r="F30" i="17"/>
  <c r="F48" i="17" l="1"/>
  <c r="F32" i="17"/>
  <c r="F49" i="17" l="1"/>
</calcChain>
</file>

<file path=xl/sharedStrings.xml><?xml version="1.0" encoding="utf-8"?>
<sst xmlns="http://schemas.openxmlformats.org/spreadsheetml/2006/main" count="1310" uniqueCount="366">
  <si>
    <t>N°</t>
  </si>
  <si>
    <t>Unité</t>
  </si>
  <si>
    <t>Quantité</t>
  </si>
  <si>
    <t>1.1</t>
  </si>
  <si>
    <t>ff</t>
  </si>
  <si>
    <t>2.1</t>
  </si>
  <si>
    <t>m²</t>
  </si>
  <si>
    <t>m3</t>
  </si>
  <si>
    <t>Sous total Terrassement</t>
  </si>
  <si>
    <t>3.1</t>
  </si>
  <si>
    <t>3.3</t>
  </si>
  <si>
    <t>3.4</t>
  </si>
  <si>
    <t>3.6</t>
  </si>
  <si>
    <t>3.7</t>
  </si>
  <si>
    <t>3.8</t>
  </si>
  <si>
    <t>3.9</t>
  </si>
  <si>
    <t>3.10</t>
  </si>
  <si>
    <t>4.1</t>
  </si>
  <si>
    <t>4.2</t>
  </si>
  <si>
    <t>4.3</t>
  </si>
  <si>
    <t>4.4</t>
  </si>
  <si>
    <t>4.5</t>
  </si>
  <si>
    <t>4.6</t>
  </si>
  <si>
    <t xml:space="preserve">Béton banché strade dosé à 350 kg/m3 sur une dimension de 5 x  1,20 sur une épaisseur de 20 cm </t>
  </si>
  <si>
    <t>4.7</t>
  </si>
  <si>
    <t>4.8</t>
  </si>
  <si>
    <t>m2</t>
  </si>
  <si>
    <t>5.1</t>
  </si>
  <si>
    <t>5.2</t>
  </si>
  <si>
    <t>U</t>
  </si>
  <si>
    <t>Etanchéité monocouche autoprotégée</t>
  </si>
  <si>
    <t>Relève d'etenchéité en monocouche avec équere de renfort</t>
  </si>
  <si>
    <t>Peinture Vinyl mate sur plafonds</t>
  </si>
  <si>
    <t>Peinture Glycéro mate sur murs intérieurs</t>
  </si>
  <si>
    <t>TERRASSEMENT</t>
  </si>
  <si>
    <t>DEMOLITION</t>
  </si>
  <si>
    <t>Nivellement de la terre de l'enceinte de l'école</t>
  </si>
  <si>
    <t>Sous total Demolition</t>
  </si>
  <si>
    <t>GROS OEUVRE</t>
  </si>
  <si>
    <t xml:space="preserve">maconneries en agglos creux de 15 cm  </t>
  </si>
  <si>
    <t>2.0</t>
  </si>
  <si>
    <t>fouille en puit au droit des amorce poteaux</t>
  </si>
  <si>
    <t>Béton armé dosé à 350Kg/m3 pour renforcement des poteaux de fondation et d'élevation par chemisage y/c toutes sujestions</t>
  </si>
  <si>
    <t>Enduit lisse sur les murs interieurs</t>
  </si>
  <si>
    <t>Grattage murs exterieur et traitement des fissures</t>
  </si>
  <si>
    <t>Sous total Gros Œuvre</t>
  </si>
  <si>
    <t xml:space="preserve">Enduit tableau noir </t>
  </si>
  <si>
    <t>5.3</t>
  </si>
  <si>
    <t>5.4</t>
  </si>
  <si>
    <t>Sous total Second Œuvres</t>
  </si>
  <si>
    <t>SECOND ŒUVRES</t>
  </si>
  <si>
    <t>5.6</t>
  </si>
  <si>
    <t>5.7</t>
  </si>
  <si>
    <t>5.8</t>
  </si>
  <si>
    <t>5.9</t>
  </si>
  <si>
    <t>5.10</t>
  </si>
  <si>
    <t>4.9</t>
  </si>
  <si>
    <t>4.10</t>
  </si>
  <si>
    <t xml:space="preserve">Enduit sur les murs exterieur    </t>
  </si>
  <si>
    <t>5.11</t>
  </si>
  <si>
    <t>4.11</t>
  </si>
  <si>
    <t>5.12</t>
  </si>
  <si>
    <t>5.13</t>
  </si>
  <si>
    <t>5.14</t>
  </si>
  <si>
    <t>Peinture tyrolienne sur murs exterieurs</t>
  </si>
  <si>
    <t>Refection Armoire en maconnerie en agglos 15</t>
  </si>
  <si>
    <t>6.1</t>
  </si>
  <si>
    <t>6.2</t>
  </si>
  <si>
    <t>7.1</t>
  </si>
  <si>
    <t>7.2</t>
  </si>
  <si>
    <t xml:space="preserve">Fouilles en excavation pour fosse </t>
  </si>
  <si>
    <t>Fouilles en rigoles pour fondations linéaires</t>
  </si>
  <si>
    <t>Remblai des fouilles</t>
  </si>
  <si>
    <t xml:space="preserve">Béton armé pour dallage extérieur cabine (ép 10cm) </t>
  </si>
  <si>
    <t xml:space="preserve">Chape de finition pour la forme de pente interieur cabine </t>
  </si>
  <si>
    <t xml:space="preserve">Maçonnerie en agglos pleins de 15x20x40 </t>
  </si>
  <si>
    <t xml:space="preserve">Enduit étanche (hydrofuge) au mortier de ciment intérieur (fosse) </t>
  </si>
  <si>
    <t xml:space="preserve">Béton armé pour chainage, poteaux, et couronnement dosé à 350kg/m3 </t>
  </si>
  <si>
    <t>Maçonnerie en agglos creux de 15X20X40cm</t>
  </si>
  <si>
    <t>Enduit lisse intérieur</t>
  </si>
  <si>
    <t>Enduit extérieur</t>
  </si>
  <si>
    <t>ml</t>
  </si>
  <si>
    <t>Feutre bitumineux</t>
  </si>
  <si>
    <t>Fourniture et Pose Tôle en bac aluminium de 45/10ème y compris crochets</t>
  </si>
  <si>
    <t>Portes métalliques en tôle pleine 15/10, avec crochet intérieur et cadenas à l’extérieur 70x200</t>
  </si>
  <si>
    <t>Barre métallique pour faciliter le deplacement des PMR y compris couche antirouille</t>
  </si>
  <si>
    <t>Plaque d'indication filles et garcons</t>
  </si>
  <si>
    <t xml:space="preserve">Peinture à l'huile sur menuiserie métallique </t>
  </si>
  <si>
    <t>Peinture à l'huile sur murs intérieurs</t>
  </si>
  <si>
    <t>Peinture à la tyrolienne sur mur extérieur</t>
  </si>
  <si>
    <t>Fourniture et Pose WC turque y compris toute sujétion</t>
  </si>
  <si>
    <t xml:space="preserve">Fourniture et installation d'un dispositif de lavage de main </t>
  </si>
  <si>
    <t>1.2</t>
  </si>
  <si>
    <t>1.3</t>
  </si>
  <si>
    <t>2.2</t>
  </si>
  <si>
    <t>2.3</t>
  </si>
  <si>
    <t>2.4</t>
  </si>
  <si>
    <t>2.5</t>
  </si>
  <si>
    <t>2.6</t>
  </si>
  <si>
    <t>2.7</t>
  </si>
  <si>
    <t>2.8</t>
  </si>
  <si>
    <t>2.9</t>
  </si>
  <si>
    <t>Sous total 1</t>
  </si>
  <si>
    <t>Sous total 2</t>
  </si>
  <si>
    <t>Sous total 3</t>
  </si>
  <si>
    <t>Sous total 4</t>
  </si>
  <si>
    <t>Sous total 5</t>
  </si>
  <si>
    <t>Sous total 6</t>
  </si>
  <si>
    <t>Sous total 7</t>
  </si>
  <si>
    <t>3.2</t>
  </si>
  <si>
    <t>6.3</t>
  </si>
  <si>
    <t>7.3</t>
  </si>
  <si>
    <t>8.1</t>
  </si>
  <si>
    <t>8.2</t>
  </si>
  <si>
    <t>8.3</t>
  </si>
  <si>
    <t>8.7</t>
  </si>
  <si>
    <t>TOTAL TTC LATRINES</t>
  </si>
  <si>
    <t>Peinture tableau noir à l'ardoisine</t>
  </si>
  <si>
    <t>Grattage murs interieurs et traitement des fissures</t>
  </si>
  <si>
    <t xml:space="preserve">Grattage sous plafond et traitement des fissures </t>
  </si>
  <si>
    <t xml:space="preserve">Gros béton dosé à 250 kg/m3 pour Marche d'accès et rampe </t>
  </si>
  <si>
    <t>Fourniture et Pose Grilles de protection en fer forgé avec cadre en tube carré et remplissage en fer forgé 10 avec pattes de scellements, confectionnée selon motif fourni par le maitre d’ouvrage</t>
  </si>
  <si>
    <t xml:space="preserve">Fourniture et Pose de réservoir d'eau en Polyéthylene y compris support de pose et robinet </t>
  </si>
  <si>
    <t xml:space="preserve">Béton armé pour dalle de couverture fosse (ép 10 cm) y compris trappe de viste conformément au plan </t>
  </si>
  <si>
    <t>Dépose des fenetres et grilles y/c  évacuation hors site</t>
  </si>
  <si>
    <t>Dépose des Portes y/c  évacuation hors site</t>
  </si>
  <si>
    <t>Dépose de maconneries en agglos creux de 15 cm  y/c  évacuation hors site</t>
  </si>
  <si>
    <t>Fourniture et Pose Porte métallique isopleine en tole 12/10 à un battant de dimension 100/210 cm y compris serrure et toutes sujétions.</t>
  </si>
  <si>
    <t xml:space="preserve">Enduit lisse sous plafond </t>
  </si>
  <si>
    <t>Remblais contre fondation</t>
  </si>
  <si>
    <t>4.12</t>
  </si>
  <si>
    <t>5.15</t>
  </si>
  <si>
    <t>5.16</t>
  </si>
  <si>
    <t>Gargouilles préfabriqués</t>
  </si>
  <si>
    <t>Fouilles en puits des semelles isolées (60 x 60  cm)</t>
  </si>
  <si>
    <t>Fouilles en puits des semelles isolées (80 x 80  cm)</t>
  </si>
  <si>
    <t>Fouilles en puits des semelles isolées (100 x 100 cm)</t>
  </si>
  <si>
    <t>Fouilles en rigole pour murs soubassements périphériques</t>
  </si>
  <si>
    <t>Remblais autour des ouvrages enterrés</t>
  </si>
  <si>
    <t>Remblai sous dallages</t>
  </si>
  <si>
    <t>Béton de propreté pour Semelles isolées (60 x 60 x 20 cm)</t>
  </si>
  <si>
    <t>Béton de propreté pour Semelles isolées (80 x 80 x 20 cm)</t>
  </si>
  <si>
    <t>Béton de propreté Semelles isolées (100 x 100 x 25 cm)</t>
  </si>
  <si>
    <t>Béton de propreté sous agglos de soubassement</t>
  </si>
  <si>
    <t xml:space="preserve">Béton armé pour longrines </t>
  </si>
  <si>
    <t>3.5</t>
  </si>
  <si>
    <t>Béton armé pour amorce poteaux</t>
  </si>
  <si>
    <t>Béton armé pour dallage bas</t>
  </si>
  <si>
    <t>Agglos pleines de 20*20*40</t>
  </si>
  <si>
    <t>Chape de finition sur dallage bas</t>
  </si>
  <si>
    <t>Béton armé pour Semelles isolées (60 x 60 x 20 cm)</t>
  </si>
  <si>
    <t>Béton armé pour Semelles isolées (80 x 80 x 20 cm)</t>
  </si>
  <si>
    <t>Béton armé pour Semelles isolées (100 x 100 x 25 cm)</t>
  </si>
  <si>
    <t>Sous total Fondations</t>
  </si>
  <si>
    <t>ELEVATION</t>
  </si>
  <si>
    <t>Poteaux</t>
  </si>
  <si>
    <t>Linteaux/chainage intermediaire</t>
  </si>
  <si>
    <t>Poutres</t>
  </si>
  <si>
    <t>Chainage Haut</t>
  </si>
  <si>
    <t xml:space="preserve">Forme de pente </t>
  </si>
  <si>
    <t xml:space="preserve">Béton banché strade dosé à 350 kg/m3 sur une dimension de 5 x  1,20 d'une épaisseur de 20 cm </t>
  </si>
  <si>
    <t xml:space="preserve">Gros béton dosé à 250 kg/m3 pour dallage extérieur et Marche d'accès  </t>
  </si>
  <si>
    <t xml:space="preserve">BA pour rampe d'acces </t>
  </si>
  <si>
    <t>BA pour accrotere</t>
  </si>
  <si>
    <t>Sous total Elevations</t>
  </si>
  <si>
    <t>MACONNERIE</t>
  </si>
  <si>
    <t>Agglo creux de 20*20*40</t>
  </si>
  <si>
    <t>Gargouille en béton</t>
  </si>
  <si>
    <t>Sous total Maçonnerie</t>
  </si>
  <si>
    <t>ENDUITS</t>
  </si>
  <si>
    <t>Enduits lisses sur les murs interieurs</t>
  </si>
  <si>
    <t>Enduits lisses sur les murs exterieurs</t>
  </si>
  <si>
    <t>Enduits sous plafond</t>
  </si>
  <si>
    <t xml:space="preserve">Enduits tableau noir </t>
  </si>
  <si>
    <t>Sous total Enduits</t>
  </si>
  <si>
    <t>Sous total Etancheïté</t>
  </si>
  <si>
    <t>MENUISERIE</t>
  </si>
  <si>
    <t>Fourniture et Pose Grille de protection de dimension 0,40 x 1,50 m en fer forgé avec cadre en tube carré et remplissage en fer forgé 10 avec pattes de scellements, confectionnée selon motif fourni par le maitre d’ouvrage</t>
  </si>
  <si>
    <t>Sous total Menuiserie</t>
  </si>
  <si>
    <t xml:space="preserve">PEINTURE </t>
  </si>
  <si>
    <t>9.1</t>
  </si>
  <si>
    <t>Badigeonnage à la chaux</t>
  </si>
  <si>
    <t>Peinture tyriolienne sur murs extérieurs</t>
  </si>
  <si>
    <t>Sous total Peinture</t>
  </si>
  <si>
    <t>ARMOIRE PEDAGOGIQUE</t>
  </si>
  <si>
    <t>10.1</t>
  </si>
  <si>
    <t>FF</t>
  </si>
  <si>
    <t>Sous total Armoire pédagogique</t>
  </si>
  <si>
    <t>1.4</t>
  </si>
  <si>
    <t>1.5</t>
  </si>
  <si>
    <t>1.6</t>
  </si>
  <si>
    <t>1.7</t>
  </si>
  <si>
    <t>2.10</t>
  </si>
  <si>
    <t>2.11</t>
  </si>
  <si>
    <t>8.4</t>
  </si>
  <si>
    <t xml:space="preserve">Prise en compte des mesure environnemental et social conformément aux annexes du PGES y/c réalisation des sensibilisations hedbomadaire sur le code de conduite de chantiers, sur les mesures HSE et sur les MST/ VBG </t>
  </si>
  <si>
    <t>2.12</t>
  </si>
  <si>
    <t>Contruction d'une armoire en béton armé de dimensions 100 x 60 cm y compris les étagères et porte méttalique conformément au CCPT</t>
  </si>
  <si>
    <t>Plancher en corps creux de 16+4</t>
  </si>
  <si>
    <t>F et P de tuyau PVC de 110 pour ventilation y compris Té de même diamètre et morceau de tamis anti-insectes</t>
  </si>
  <si>
    <t>Fourniture et Pose Tube carré 50 lourd y compris peinture antirouille</t>
  </si>
  <si>
    <t>2 - CONSTRUCTION DE D'UN BLOC DE DEUX SALLES DE CLASSE ET POSE DE CLOTURE EN GRILLAGE</t>
  </si>
  <si>
    <t>Dépose de la couverture en tole, support en chevrons de bois et profilé en IPN 80 y/c compris évacuation hors site</t>
  </si>
  <si>
    <t>Fourniture et pose de chevron en bois et poutre en IPN 80 conformément au CCPT y/c ttes sujestion de pose et de fixation</t>
  </si>
  <si>
    <t>Fourniture et Pose Porte métallique isopleine en tole 12/10 à un battant  de dimension 90/210 cm y compris serrure et toutes sujétions.</t>
  </si>
  <si>
    <t>Remblais pour fondation</t>
  </si>
  <si>
    <t>Chape de finition lisse sur dallage bas interieur et exterieur</t>
  </si>
  <si>
    <t>Fourniture et pose de couverture en bac alu 7/10  y/c ttes sujestion de pose, fixation et d'évacution d'eau</t>
  </si>
  <si>
    <t>Mobilisation, Installation de chantier et repli y compris la mise en place d'un bureau de chantier (panneau de chantier et de visibilité en fin de chantier)</t>
  </si>
  <si>
    <t xml:space="preserve">F et P de cloture grillagée de 220 ml (hauteur minimale de 1,5m, simple torsion, bon niveau de galvanisation, maille de bonne qualité d’épaisseur 2,5 mm, de dimensions de mailles maximales de 50mm, marque francaise), barbellé, fil d'attache, cornière, porte métallique(1,5x2,4m) et poteau en béton armé y/c toutes sujestions de pose conformément au CCPT </t>
  </si>
  <si>
    <t>FONDATIONS</t>
  </si>
  <si>
    <t>II</t>
  </si>
  <si>
    <t>II.2</t>
  </si>
  <si>
    <t>Fouilles en puits des semelles isolées (80 x 80 cm)</t>
  </si>
  <si>
    <t>Fouilles en puits des semelles isolées (90 x 90 cm)</t>
  </si>
  <si>
    <t>II.3</t>
  </si>
  <si>
    <t>II.4</t>
  </si>
  <si>
    <t>II.5</t>
  </si>
  <si>
    <t>III</t>
  </si>
  <si>
    <t>III.1.1</t>
  </si>
  <si>
    <t>Béton de propreté Semmeles isolées (80 x 80 x 30 cm)</t>
  </si>
  <si>
    <t>III.1.2</t>
  </si>
  <si>
    <t>Béton de propreté Semmeles isolées (90 x 90 x 30 cm)</t>
  </si>
  <si>
    <t>III.1.3</t>
  </si>
  <si>
    <t>Béton de propreté Sous agglos de soubassement</t>
  </si>
  <si>
    <t>III.2.1</t>
  </si>
  <si>
    <t xml:space="preserve">BA pour longrines </t>
  </si>
  <si>
    <t>III.2.2</t>
  </si>
  <si>
    <t>BA pour poteaux en soubassement</t>
  </si>
  <si>
    <t>III.2.3</t>
  </si>
  <si>
    <t>BA pour dallage bas</t>
  </si>
  <si>
    <t>III.2</t>
  </si>
  <si>
    <t>Agglo plein de 15*20*40</t>
  </si>
  <si>
    <t>chape en béton</t>
  </si>
  <si>
    <t xml:space="preserve">Marche d'acces </t>
  </si>
  <si>
    <t>IV.1.1</t>
  </si>
  <si>
    <t>BA  pour Semmeles isolées (80 x 80 x 30 cm)</t>
  </si>
  <si>
    <t>IV.1.2</t>
  </si>
  <si>
    <t>BA  pour Semmeles isolées (90 x 90 x 30 cm)</t>
  </si>
  <si>
    <t>Sous total fondations</t>
  </si>
  <si>
    <t>IV</t>
  </si>
  <si>
    <t>IV.1.3</t>
  </si>
  <si>
    <t>IV.1.4</t>
  </si>
  <si>
    <t>linteaux/chainage de couronnement</t>
  </si>
  <si>
    <t>IV.1.5</t>
  </si>
  <si>
    <t>Poutre</t>
  </si>
  <si>
    <t>IV.1.6</t>
  </si>
  <si>
    <t xml:space="preserve">Chainage Haut </t>
  </si>
  <si>
    <t>IV.1.7</t>
  </si>
  <si>
    <t>IV.1.8</t>
  </si>
  <si>
    <t>Auvent pour porte et fenetre</t>
  </si>
  <si>
    <t>IV.2</t>
  </si>
  <si>
    <t>IV.2.1</t>
  </si>
  <si>
    <t>Sous total élevations</t>
  </si>
  <si>
    <t>V</t>
  </si>
  <si>
    <t>V.1</t>
  </si>
  <si>
    <t>Agglo creux de 15*20*40</t>
  </si>
  <si>
    <t>V.2</t>
  </si>
  <si>
    <t>Gargouille  en béton</t>
  </si>
  <si>
    <t>Sous total  Maçonnerie</t>
  </si>
  <si>
    <t>VI</t>
  </si>
  <si>
    <t>VI.1</t>
  </si>
  <si>
    <t>Enduits lisse sur les murs interieurs</t>
  </si>
  <si>
    <t>VI.2</t>
  </si>
  <si>
    <t>Enduits lisse sur les murs exterieurs</t>
  </si>
  <si>
    <t>VI.3</t>
  </si>
  <si>
    <t>Sous total  Enduits</t>
  </si>
  <si>
    <t>VII</t>
  </si>
  <si>
    <t>VII.1</t>
  </si>
  <si>
    <t>Etenchéité monocouche autoprotégée</t>
  </si>
  <si>
    <t>VII.2</t>
  </si>
  <si>
    <t>Sous total  ETANCHEÏTE</t>
  </si>
  <si>
    <t>VIII</t>
  </si>
  <si>
    <t>VIII.2</t>
  </si>
  <si>
    <t>Fourniture et pose de porte pleine métallique de 1.20x 2.10 m y compris serrure, peinture et toutes sujétions de fixation.</t>
  </si>
  <si>
    <t>VIII.3</t>
  </si>
  <si>
    <t>Fourniture et pose de porte pleine métallique de 0.80x 2.10 m y compris serrure, peinture et toutes sujétions de fixation.</t>
  </si>
  <si>
    <t>VIII.4</t>
  </si>
  <si>
    <t>Fourniture et pose de fenêtre métallique de 1x 0,4 m y compris, une grille de protection métallique et toutes sujétions de fixation.</t>
  </si>
  <si>
    <t>VIII.5</t>
  </si>
  <si>
    <t>Fourniture et pose de fenêtre métallique de 1x 1 m y compris, une grille de protection métallique et toutes sujétions de fixation.</t>
  </si>
  <si>
    <t>Sous total  MENUISERIE</t>
  </si>
  <si>
    <t>IX</t>
  </si>
  <si>
    <t>IX.1</t>
  </si>
  <si>
    <t>IX.2</t>
  </si>
  <si>
    <t>Peinture vinylique mate sur plafonds</t>
  </si>
  <si>
    <t>IX.3</t>
  </si>
  <si>
    <t>peinture Glycéro mate sur murs intérieurs</t>
  </si>
  <si>
    <t>IX.4</t>
  </si>
  <si>
    <t>peinture tyriolinne sur murs extérieurs</t>
  </si>
  <si>
    <t>Sous total  PEINTURE</t>
  </si>
  <si>
    <t>F et P carreaux sol gré cérame 30x30 ou 50x50</t>
  </si>
  <si>
    <t xml:space="preserve">F et P plinthe assortie 30x10 </t>
  </si>
  <si>
    <t>Ssous total carrelage</t>
  </si>
  <si>
    <t>REVETTEMENT - CARRELAGE</t>
  </si>
  <si>
    <t>COUVERTURE</t>
  </si>
  <si>
    <t>PEINTURE</t>
  </si>
  <si>
    <t>PLOMBERIE ET EQUIPEMENTS SANITAIRES</t>
  </si>
  <si>
    <t>ETANCHEÏTE</t>
  </si>
  <si>
    <t>TOTAL CLOTURE GRILLAGE DE L'ECOLE</t>
  </si>
  <si>
    <t>2- REHABILITATION DE DEUX (02) SALLES DE CLASSE</t>
  </si>
  <si>
    <t>TOTAL EXTENSION DU POSTE DE SANTE</t>
  </si>
  <si>
    <t>PLANCHER</t>
  </si>
  <si>
    <t>MACONNERIE POUR :</t>
  </si>
  <si>
    <t>3- EXTENSION DU POSTE DE SANTE</t>
  </si>
  <si>
    <t>4- CONSTRUCTION DE DEUX (02) BLOCS DE LATRINES</t>
  </si>
  <si>
    <t>5- CLOTURE GRILLAGE DE L'ECOLE</t>
  </si>
  <si>
    <t>TOTAL CLOTURE CRILLAGE DE L'ECOLE</t>
  </si>
  <si>
    <t xml:space="preserve">TOTALTTC D'UN BLOC DE DEUX SALLES DE CLASSE </t>
  </si>
  <si>
    <t>TOTAL CLOTURE CRILLAGE DU POSTE DE SANTE</t>
  </si>
  <si>
    <t>6- CLOTURE GRILLAGE DU POSTE DE SANTE</t>
  </si>
  <si>
    <t>MENUISERIE METALLIQUE</t>
  </si>
  <si>
    <t>PLOMBERIE SANITAIRE</t>
  </si>
  <si>
    <t>TOTAL REHABILITATION D'UN BLOC DE DEUX (02) SALLES DE CLASSES DE (8,80 m x 5,60 m)</t>
  </si>
  <si>
    <t>TERRASSEMENTS</t>
  </si>
  <si>
    <t>Sous total 8</t>
  </si>
  <si>
    <r>
      <t>m</t>
    </r>
    <r>
      <rPr>
        <vertAlign val="superscript"/>
        <sz val="11"/>
        <color theme="1"/>
        <rFont val="Arial"/>
        <family val="2"/>
      </rPr>
      <t>3</t>
    </r>
  </si>
  <si>
    <r>
      <t>Béton de propreté dosé à 150 kg/m</t>
    </r>
    <r>
      <rPr>
        <vertAlign val="superscript"/>
        <sz val="11"/>
        <color theme="1"/>
        <rFont val="Arial"/>
        <family val="2"/>
      </rPr>
      <t xml:space="preserve">3 </t>
    </r>
  </si>
  <si>
    <r>
      <t>Béton armé pour semelle filante dosé à 350kg/m</t>
    </r>
    <r>
      <rPr>
        <vertAlign val="superscript"/>
        <sz val="11"/>
        <color theme="1"/>
        <rFont val="Arial"/>
        <family val="2"/>
      </rPr>
      <t xml:space="preserve">3 </t>
    </r>
  </si>
  <si>
    <r>
      <t>Béton armé pour poteaux fondation et longrine dosé à 350kg/m</t>
    </r>
    <r>
      <rPr>
        <vertAlign val="superscript"/>
        <sz val="11"/>
        <color theme="1"/>
        <rFont val="Arial"/>
        <family val="2"/>
      </rPr>
      <t xml:space="preserve">3 </t>
    </r>
  </si>
  <si>
    <r>
      <t>Béton armé pour la forme d’aire dosé à 350 kg/m</t>
    </r>
    <r>
      <rPr>
        <vertAlign val="superscript"/>
        <sz val="11"/>
        <rFont val="Arial"/>
        <family val="2"/>
      </rPr>
      <t xml:space="preserve">3 </t>
    </r>
    <r>
      <rPr>
        <sz val="11"/>
        <rFont val="Arial"/>
        <family val="2"/>
      </rPr>
      <t xml:space="preserve">(ép 10cm) </t>
    </r>
  </si>
  <si>
    <r>
      <t>m</t>
    </r>
    <r>
      <rPr>
        <vertAlign val="superscript"/>
        <sz val="11"/>
        <rFont val="Arial"/>
        <family val="2"/>
      </rPr>
      <t>3</t>
    </r>
  </si>
  <si>
    <r>
      <t>m</t>
    </r>
    <r>
      <rPr>
        <vertAlign val="superscript"/>
        <sz val="11"/>
        <color theme="1"/>
        <rFont val="Arial"/>
        <family val="2"/>
      </rPr>
      <t>2</t>
    </r>
  </si>
  <si>
    <r>
      <t>Gros béton pour rampe et marche d'accès dosé à 300 kg/m</t>
    </r>
    <r>
      <rPr>
        <vertAlign val="superscript"/>
        <sz val="11"/>
        <color theme="1"/>
        <rFont val="Arial"/>
        <family val="2"/>
      </rPr>
      <t>3</t>
    </r>
  </si>
  <si>
    <r>
      <t>m</t>
    </r>
    <r>
      <rPr>
        <vertAlign val="superscript"/>
        <sz val="11"/>
        <color theme="1"/>
        <rFont val="Arial"/>
        <family val="2"/>
      </rPr>
      <t>3</t>
    </r>
    <r>
      <rPr>
        <sz val="11"/>
        <color theme="1"/>
        <rFont val="Calibri"/>
        <family val="2"/>
        <scheme val="minor"/>
      </rPr>
      <t/>
    </r>
  </si>
  <si>
    <r>
      <rPr>
        <sz val="11"/>
        <rFont val="Arial"/>
        <family val="2"/>
      </rPr>
      <t>Dépose</t>
    </r>
    <r>
      <rPr>
        <sz val="11"/>
        <color theme="1"/>
        <rFont val="Arial"/>
        <family val="2"/>
      </rPr>
      <t xml:space="preserve"> Dallage bas </t>
    </r>
  </si>
  <si>
    <r>
      <t xml:space="preserve">Béton armé dosé à 350Kg/m3 pour </t>
    </r>
    <r>
      <rPr>
        <sz val="11"/>
        <rFont val="Arial"/>
        <family val="2"/>
      </rPr>
      <t>chainage</t>
    </r>
    <r>
      <rPr>
        <sz val="11"/>
        <color theme="1"/>
        <rFont val="Arial"/>
        <family val="2"/>
      </rPr>
      <t xml:space="preserve"> y/c toutes sujestions</t>
    </r>
  </si>
  <si>
    <r>
      <t xml:space="preserve">Béton armé pour dallage bas (HA6 / ep : </t>
    </r>
    <r>
      <rPr>
        <sz val="11"/>
        <rFont val="Arial"/>
        <family val="2"/>
      </rPr>
      <t>10 cm</t>
    </r>
    <r>
      <rPr>
        <sz val="11"/>
        <color theme="1"/>
        <rFont val="Arial"/>
        <family val="2"/>
      </rPr>
      <t>)</t>
    </r>
  </si>
  <si>
    <r>
      <t xml:space="preserve">Fourniture et Pose Porte métallique isopleine pour armoire en tole 12/10 à un battant de dimension </t>
    </r>
    <r>
      <rPr>
        <sz val="11"/>
        <rFont val="Arial"/>
        <family val="2"/>
      </rPr>
      <t>70/180</t>
    </r>
    <r>
      <rPr>
        <sz val="11"/>
        <color theme="1"/>
        <rFont val="Arial"/>
        <family val="2"/>
      </rPr>
      <t xml:space="preserve"> cm y compris serrure et toutes sujétions .</t>
    </r>
  </si>
  <si>
    <r>
      <t xml:space="preserve">Fourniture et Pose Fenêtres métallique en Tôle 12/10 à un battants de dimension </t>
    </r>
    <r>
      <rPr>
        <sz val="11"/>
        <rFont val="Arial"/>
        <family val="2"/>
      </rPr>
      <t>80/100</t>
    </r>
    <r>
      <rPr>
        <sz val="11"/>
        <color rgb="FFFF0000"/>
        <rFont val="Arial"/>
        <family val="2"/>
      </rPr>
      <t xml:space="preserve"> </t>
    </r>
    <r>
      <rPr>
        <sz val="11"/>
        <color theme="1"/>
        <rFont val="Arial"/>
        <family val="2"/>
      </rPr>
      <t>cm y compris crochet, fixation et toutes autres sujétions de pose</t>
    </r>
  </si>
  <si>
    <r>
      <t xml:space="preserve">F et P de cloture grillagée de </t>
    </r>
    <r>
      <rPr>
        <sz val="11"/>
        <rFont val="Arial"/>
        <family val="2"/>
      </rPr>
      <t>200ml</t>
    </r>
    <r>
      <rPr>
        <sz val="11"/>
        <color theme="1"/>
        <rFont val="Arial"/>
        <family val="2"/>
      </rPr>
      <t xml:space="preserve"> (hauteur minimale de 1,5m, simple torsion, bon niveau de galvanisation de maille de bonne qualité d’épaisseur 2,5 mm, de dimensions de mailles maximales de 50mm, marque francaise), barbellé, fil d'attache, cornière, porte métallique(1,5x2,4m) et poteau en béton armé y/c toutes sujestions de pose conformément au CCPT et au Plan</t>
    </r>
  </si>
  <si>
    <t>Devis quantitatif et estimatif pour les travaux de réhabilitation de deux (02) salles de classe en couverture de tôle, extention du poste de santé  et construction d'un bloc deux latrines au niveau du poste de santé, ainsi que la pose de clôture grillagée au niveau de l'école et du poste de santé à Laghthoua</t>
  </si>
  <si>
    <t>3 - CONSTRURTION D'UN BLOC DE DEUX (02) LATRINES</t>
  </si>
  <si>
    <t xml:space="preserve">FONDATIONS </t>
  </si>
  <si>
    <t>4- CLOTURE DE L'ECOLE</t>
  </si>
  <si>
    <t>Fourniture et Pose Fenêtres métallique en Tôle 12/10 à un battant de dimension 40/140 cm y compris serrures, fixation et toutes autres sujétions de pose</t>
  </si>
  <si>
    <t>Devis quantitatif et estimatif pour les travaux de construction d'un bloc de deux (02) salles de classe  et d'un bloc de deux latrines, ainsi que la pose de clôture grillagée autour de l’école de Legviré</t>
  </si>
  <si>
    <t xml:space="preserve">DESIGNATIONS </t>
  </si>
  <si>
    <t>elaboration du Dossier d'execution conformement aux CPT approuvé par un bureau de contrôle technique agrée en Mauritanie</t>
  </si>
  <si>
    <t xml:space="preserve">Numeros </t>
  </si>
  <si>
    <t>0.1</t>
  </si>
  <si>
    <t>0.2</t>
  </si>
  <si>
    <t>0.3</t>
  </si>
  <si>
    <t>DQE  pour les travaux du Lot 1 : Travaux de Construction / Réhabilitation école et Poste de Santé dans les villages de Lagtoua et Leghveira</t>
  </si>
  <si>
    <t>Total Postes Generaux</t>
  </si>
  <si>
    <t>0.Postes Generaux</t>
  </si>
  <si>
    <t>I. Localité de Laghthoua</t>
  </si>
  <si>
    <t>X</t>
  </si>
  <si>
    <t xml:space="preserve">ELECTRICITE- INSTALLATION SOLAIRE </t>
  </si>
  <si>
    <t>X.1.</t>
  </si>
  <si>
    <t>fourniture et installation d'un Kit solaire complet constitué des panneaux solaoires, batterie, accessoires de securité, cablages et installations des prises, contact pour eclairage des chambres et installation d'un climatisuer de 2cv au niveau de la grande salle conformement aux regles en vigueur dans le domaine y compris toutes suggestions</t>
  </si>
  <si>
    <t>Total Travaux de developpement au niveau de la localité (construction 2 salles de classe, extension poste de sante, Blocs de latrines, clotures grillagées pour ecole et poste de santé)</t>
  </si>
  <si>
    <t>Total Travaux de developpement au niveau de la localité (construction 2 salles de classe,  Blocs de latrines, cloture grillagée pour ecole )</t>
  </si>
  <si>
    <t>II. Localité de Legveira1</t>
  </si>
  <si>
    <t>Total General Pour le Lot 1</t>
  </si>
  <si>
    <t>MONTANT TOTAL HTT (MRU)</t>
  </si>
  <si>
    <t>Bordereau des Prix Unitaires pour les travaux de réhabilitation de deux (02) salles de classe en couverture de tôle, extention du poste de santé  et construction d'un bloc deux latrines au niveau du poste de santé, ainsi que la pose de clôture grillagée au niveau de l'école et du poste de santé à Laghthoua</t>
  </si>
  <si>
    <t xml:space="preserve">Designations </t>
  </si>
  <si>
    <t>P.Total (MRU) HTT</t>
  </si>
  <si>
    <t>P.unitaire (MRU) HTT</t>
  </si>
  <si>
    <t>Designations</t>
  </si>
  <si>
    <t>Prix Unitaire en toutes lettres</t>
  </si>
  <si>
    <t>Sous total Electricité</t>
  </si>
  <si>
    <t>TOTAL GENERAL HTT (MRU)</t>
  </si>
  <si>
    <t>TOTAL HTT LATRINES</t>
  </si>
  <si>
    <t>Bordereau des Prix Unitaires pour les travaux de construction d'un bloc de deux (02) salles de classe  et d'un bloc de deux latrines, ainsi que la pose de clôture grillagée autour de l’école de Legviré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</si>
</sst>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quot; &quot;#,##0.00&quot;   &quot;;&quot;-&quot;#,##0.00&quot;   &quot;;&quot; -&quot;00&quot;   &quot;;&quot; &quot;@&quot; &quot;"/>
    <numFmt numFmtId="166" formatCode="_-* #,##0_-;\-* #,##0_-;_-* &quot;-&quot;??_-;_-@_-"/>
    <numFmt numFmtId="167" formatCode="_-* #,##0.00\ _F_-;\-* #,##0.00\ _F_-;_-* &quot;-&quot;??\ _F_-;_-@_-"/>
    <numFmt numFmtId="168" formatCode="00,"/>
    <numFmt numFmtId="169" formatCode="_-* #,##0.00\ [$€]_-;\-* #,##0.00\ [$€]_-;_-* &quot;-&quot;??\ [$€]_-;_-@_-"/>
  </numFmts>
  <fonts count="26"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1"/>
      <name val="Arial"/>
      <family val="2"/>
    </font>
    <font>
      <b/>
      <sz val="11"/>
      <color rgb="FF000000"/>
      <name val="Arial"/>
      <family val="2"/>
    </font>
    <font>
      <sz val="10"/>
      <name val="Arial"/>
      <family val="2"/>
    </font>
    <font>
      <sz val="11"/>
      <color rgb="FF000000"/>
      <name val="Calibri"/>
      <family val="2"/>
    </font>
    <font>
      <sz val="11"/>
      <color rgb="FFFF0000"/>
      <name val="Arial"/>
      <family val="2"/>
    </font>
    <font>
      <b/>
      <sz val="11"/>
      <name val="Arial"/>
      <family val="2"/>
    </font>
    <font>
      <sz val="11"/>
      <color rgb="FF000000"/>
      <name val="Arial"/>
      <family val="2"/>
    </font>
    <font>
      <b/>
      <i/>
      <sz val="11"/>
      <color rgb="FF000000"/>
      <name val="Arial"/>
      <family val="2"/>
    </font>
    <font>
      <b/>
      <sz val="12"/>
      <color rgb="FF000000"/>
      <name val="Arial"/>
      <family val="2"/>
    </font>
    <font>
      <b/>
      <sz val="12"/>
      <color theme="1"/>
      <name val="Arial"/>
      <family val="2"/>
    </font>
    <font>
      <b/>
      <sz val="14"/>
      <color theme="1"/>
      <name val="Arial"/>
      <family val="2"/>
    </font>
    <font>
      <b/>
      <sz val="12"/>
      <name val="Arial"/>
      <family val="2"/>
    </font>
    <font>
      <b/>
      <sz val="14"/>
      <name val="Arial"/>
      <family val="2"/>
    </font>
    <font>
      <b/>
      <i/>
      <sz val="11"/>
      <color theme="1"/>
      <name val="Arial"/>
      <family val="2"/>
    </font>
    <font>
      <vertAlign val="superscript"/>
      <sz val="11"/>
      <color theme="1"/>
      <name val="Arial"/>
      <family val="2"/>
    </font>
    <font>
      <vertAlign val="superscript"/>
      <sz val="11"/>
      <name val="Arial"/>
      <family val="2"/>
    </font>
    <font>
      <sz val="10"/>
      <name val="Arial"/>
      <family val="2"/>
    </font>
    <font>
      <b/>
      <sz val="10"/>
      <name val="Swis721 Lt BT"/>
      <family val="2"/>
    </font>
    <font>
      <sz val="8"/>
      <name val="Calibri"/>
      <family val="2"/>
      <scheme val="minor"/>
    </font>
    <font>
      <b/>
      <sz val="10"/>
      <name val="Arial"/>
      <family val="2"/>
    </font>
    <font>
      <b/>
      <sz val="11"/>
      <color theme="1"/>
      <name val="Calibri"/>
      <family val="2"/>
      <scheme val="minor"/>
    </font>
    <font>
      <b/>
      <sz val="10"/>
      <color theme="1"/>
      <name val="Arial"/>
      <family val="2"/>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B8CCE4"/>
        <bgColor rgb="FF000000"/>
      </patternFill>
    </fill>
    <fill>
      <patternFill patternType="solid">
        <fgColor theme="7" tint="0.39997558519241921"/>
        <bgColor rgb="FF000000"/>
      </patternFill>
    </fill>
    <fill>
      <patternFill patternType="solid">
        <fgColor theme="0"/>
        <bgColor rgb="FF000000"/>
      </patternFill>
    </fill>
    <fill>
      <patternFill patternType="solid">
        <fgColor theme="4" tint="0.59999389629810485"/>
        <bgColor rgb="FF000000"/>
      </patternFill>
    </fill>
    <fill>
      <patternFill patternType="solid">
        <fgColor theme="3" tint="0.79998168889431442"/>
        <bgColor indexed="64"/>
      </patternFill>
    </fill>
    <fill>
      <patternFill patternType="solid">
        <fgColor theme="9"/>
        <bgColor indexed="64"/>
      </patternFill>
    </fill>
    <fill>
      <patternFill patternType="solid">
        <fgColor theme="9"/>
        <bgColor rgb="FF000000"/>
      </patternFill>
    </fill>
    <fill>
      <patternFill patternType="solid">
        <fgColor rgb="FF92D050"/>
        <bgColor indexed="64"/>
      </patternFill>
    </fill>
    <fill>
      <patternFill patternType="solid">
        <fgColor theme="7" tint="0.39997558519241921"/>
        <bgColor indexed="64"/>
      </patternFill>
    </fill>
    <fill>
      <patternFill patternType="solid">
        <fgColor rgb="FF92D05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s>
  <cellStyleXfs count="17">
    <xf numFmtId="0" fontId="0" fillId="0" borderId="0"/>
    <xf numFmtId="43" fontId="1" fillId="0" borderId="0" applyFont="0" applyFill="0" applyBorder="0" applyAlignment="0" applyProtection="0"/>
    <xf numFmtId="0" fontId="6" fillId="0" borderId="0"/>
    <xf numFmtId="165" fontId="7" fillId="0" borderId="0" applyFont="0" applyFill="0" applyBorder="0" applyAlignment="0" applyProtection="0"/>
    <xf numFmtId="0" fontId="6" fillId="0" borderId="0"/>
    <xf numFmtId="0" fontId="20" fillId="0" borderId="0"/>
    <xf numFmtId="168" fontId="21" fillId="0" borderId="6">
      <alignment horizontal="left"/>
    </xf>
    <xf numFmtId="169" fontId="20" fillId="0" borderId="0" applyFont="0" applyFill="0" applyBorder="0" applyAlignment="0" applyProtection="0"/>
    <xf numFmtId="167" fontId="6" fillId="0" borderId="0" applyFont="0" applyFill="0" applyBorder="0" applyAlignment="0" applyProtection="0"/>
    <xf numFmtId="164" fontId="6" fillId="0" borderId="0" applyFont="0" applyFill="0" applyBorder="0" applyAlignment="0" applyProtection="0"/>
    <xf numFmtId="167" fontId="20"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6" fillId="0" borderId="0"/>
    <xf numFmtId="0" fontId="6" fillId="0" borderId="0"/>
  </cellStyleXfs>
  <cellXfs count="166">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5" fillId="4" borderId="1" xfId="0" applyFont="1" applyFill="1" applyBorder="1" applyAlignment="1">
      <alignment horizontal="center"/>
    </xf>
    <xf numFmtId="0" fontId="9" fillId="4" borderId="3" xfId="0" applyFont="1" applyFill="1" applyBorder="1" applyAlignment="1">
      <alignment horizontal="center" vertical="center"/>
    </xf>
    <xf numFmtId="0" fontId="9" fillId="4" borderId="4" xfId="0" applyFont="1" applyFill="1" applyBorder="1" applyAlignment="1">
      <alignment horizontal="center"/>
    </xf>
    <xf numFmtId="0" fontId="10" fillId="0" borderId="1" xfId="0" applyFont="1" applyBorder="1" applyAlignment="1">
      <alignment horizontal="center"/>
    </xf>
    <xf numFmtId="0" fontId="10" fillId="0" borderId="1" xfId="0" applyFont="1" applyBorder="1" applyAlignment="1">
      <alignment horizontal="left"/>
    </xf>
    <xf numFmtId="0" fontId="10" fillId="0" borderId="1" xfId="0" applyFont="1" applyBorder="1" applyAlignment="1">
      <alignment horizontal="center" vertical="center"/>
    </xf>
    <xf numFmtId="43" fontId="10" fillId="0" borderId="1" xfId="1"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xf>
    <xf numFmtId="0" fontId="5" fillId="4" borderId="3" xfId="0" applyFont="1" applyFill="1" applyBorder="1" applyAlignment="1">
      <alignment horizontal="center"/>
    </xf>
    <xf numFmtId="0" fontId="10" fillId="0" borderId="1" xfId="0" applyFont="1" applyBorder="1" applyAlignment="1">
      <alignment horizontal="left" wrapText="1"/>
    </xf>
    <xf numFmtId="166" fontId="5" fillId="5" borderId="1" xfId="1" applyNumberFormat="1" applyFont="1" applyFill="1" applyBorder="1" applyAlignment="1">
      <alignment horizontal="center"/>
    </xf>
    <xf numFmtId="0" fontId="10" fillId="6" borderId="1" xfId="0" applyFont="1" applyFill="1" applyBorder="1" applyAlignment="1">
      <alignment horizontal="center" vertical="center"/>
    </xf>
    <xf numFmtId="0" fontId="5" fillId="7" borderId="1" xfId="0" applyFont="1" applyFill="1" applyBorder="1" applyAlignment="1">
      <alignment horizontal="center"/>
    </xf>
    <xf numFmtId="0" fontId="4" fillId="6" borderId="1" xfId="0" applyFont="1" applyFill="1" applyBorder="1" applyAlignment="1">
      <alignment horizontal="center" vertical="center"/>
    </xf>
    <xf numFmtId="0" fontId="3" fillId="6" borderId="1" xfId="0" applyFont="1" applyFill="1" applyBorder="1" applyAlignment="1">
      <alignment horizontal="left" wrapText="1"/>
    </xf>
    <xf numFmtId="0" fontId="3" fillId="2" borderId="1" xfId="0" applyFont="1" applyFill="1" applyBorder="1" applyAlignment="1">
      <alignment horizontal="right" vertical="center"/>
    </xf>
    <xf numFmtId="166" fontId="10" fillId="0" borderId="1" xfId="1" applyNumberFormat="1" applyFont="1" applyFill="1" applyBorder="1" applyAlignment="1">
      <alignment horizontal="center" vertical="center"/>
    </xf>
    <xf numFmtId="166" fontId="10" fillId="6" borderId="1" xfId="1" applyNumberFormat="1" applyFont="1" applyFill="1" applyBorder="1" applyAlignment="1">
      <alignment horizontal="center" vertical="center"/>
    </xf>
    <xf numFmtId="166" fontId="10" fillId="4" borderId="1" xfId="1" applyNumberFormat="1" applyFont="1" applyFill="1" applyBorder="1" applyAlignment="1">
      <alignment horizontal="center"/>
    </xf>
    <xf numFmtId="166" fontId="5" fillId="4" borderId="4" xfId="0" applyNumberFormat="1" applyFont="1" applyFill="1" applyBorder="1" applyAlignment="1">
      <alignment horizontal="center"/>
    </xf>
    <xf numFmtId="166" fontId="14" fillId="11" borderId="1" xfId="0" applyNumberFormat="1" applyFont="1" applyFill="1" applyBorder="1" applyAlignment="1">
      <alignment horizontal="right"/>
    </xf>
    <xf numFmtId="0" fontId="15" fillId="2" borderId="3" xfId="0" applyFont="1" applyFill="1" applyBorder="1" applyAlignment="1">
      <alignment horizontal="center" vertical="center" wrapText="1"/>
    </xf>
    <xf numFmtId="166" fontId="15" fillId="2" borderId="3" xfId="0" applyNumberFormat="1" applyFont="1" applyFill="1" applyBorder="1" applyAlignment="1">
      <alignment horizontal="center" vertical="center" wrapText="1"/>
    </xf>
    <xf numFmtId="0" fontId="3" fillId="0" borderId="0" xfId="0" applyFont="1"/>
    <xf numFmtId="0" fontId="3" fillId="0" borderId="0" xfId="0" applyFont="1" applyAlignment="1">
      <alignment vertical="center"/>
    </xf>
    <xf numFmtId="0" fontId="2" fillId="8" borderId="1" xfId="0" applyFont="1" applyFill="1" applyBorder="1" applyAlignment="1">
      <alignment horizontal="center" vertical="center" wrapText="1"/>
    </xf>
    <xf numFmtId="43" fontId="3" fillId="0" borderId="1" xfId="1" applyFont="1" applyFill="1" applyBorder="1" applyAlignment="1">
      <alignment horizontal="center" vertical="center"/>
    </xf>
    <xf numFmtId="166" fontId="2" fillId="12" borderId="1" xfId="1" applyNumberFormat="1" applyFont="1" applyFill="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43" fontId="3" fillId="0" borderId="1" xfId="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166" fontId="3" fillId="0" borderId="1" xfId="1" applyNumberFormat="1" applyFont="1" applyBorder="1" applyAlignment="1">
      <alignment horizontal="center" vertical="center"/>
    </xf>
    <xf numFmtId="0" fontId="3" fillId="2" borderId="1" xfId="0" applyFont="1" applyFill="1" applyBorder="1" applyAlignment="1">
      <alignment horizontal="center"/>
    </xf>
    <xf numFmtId="2" fontId="3" fillId="2" borderId="1" xfId="0" applyNumberFormat="1" applyFont="1" applyFill="1" applyBorder="1" applyAlignment="1">
      <alignment horizontal="right"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2" fontId="3"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166" fontId="14" fillId="11" borderId="1" xfId="0" applyNumberFormat="1" applyFont="1" applyFill="1" applyBorder="1" applyAlignment="1">
      <alignment horizontal="right" vertical="center" wrapText="1"/>
    </xf>
    <xf numFmtId="166" fontId="3" fillId="0" borderId="0" xfId="0" applyNumberFormat="1" applyFont="1"/>
    <xf numFmtId="0" fontId="3" fillId="0" borderId="0" xfId="0" applyFont="1" applyAlignment="1">
      <alignment horizontal="left" vertical="center"/>
    </xf>
    <xf numFmtId="0" fontId="3" fillId="0" borderId="0" xfId="0" applyFont="1" applyAlignment="1">
      <alignment wrapText="1"/>
    </xf>
    <xf numFmtId="0" fontId="3" fillId="2" borderId="1" xfId="0" applyFont="1" applyFill="1" applyBorder="1" applyAlignment="1">
      <alignment horizontal="center" vertical="center" wrapText="1"/>
    </xf>
    <xf numFmtId="43" fontId="3" fillId="2" borderId="1" xfId="1" applyFont="1" applyFill="1" applyBorder="1" applyAlignment="1">
      <alignment horizontal="center" vertical="center" wrapText="1"/>
    </xf>
    <xf numFmtId="166" fontId="3" fillId="2" borderId="1" xfId="1" applyNumberFormat="1" applyFont="1" applyFill="1" applyBorder="1" applyAlignment="1">
      <alignment horizontal="right" vertical="center" wrapText="1"/>
    </xf>
    <xf numFmtId="166" fontId="2" fillId="12" borderId="1" xfId="0" applyNumberFormat="1" applyFont="1" applyFill="1" applyBorder="1" applyAlignment="1">
      <alignment horizontal="right" vertical="center"/>
    </xf>
    <xf numFmtId="43" fontId="8" fillId="2" borderId="1" xfId="1" applyFont="1" applyFill="1" applyBorder="1" applyAlignment="1">
      <alignment horizontal="center" vertical="center" wrapText="1"/>
    </xf>
    <xf numFmtId="0" fontId="4" fillId="2" borderId="1" xfId="0" applyFont="1" applyFill="1" applyBorder="1" applyAlignment="1">
      <alignment horizontal="left" vertical="center" wrapText="1"/>
    </xf>
    <xf numFmtId="166" fontId="2" fillId="12" borderId="1" xfId="1" applyNumberFormat="1" applyFont="1" applyFill="1" applyBorder="1" applyAlignment="1">
      <alignment horizontal="right"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left" wrapText="1"/>
    </xf>
    <xf numFmtId="166" fontId="3" fillId="2" borderId="1" xfId="0" applyNumberFormat="1" applyFont="1" applyFill="1" applyBorder="1" applyAlignment="1">
      <alignment horizontal="right" wrapText="1"/>
    </xf>
    <xf numFmtId="166" fontId="2" fillId="12" borderId="1" xfId="0" applyNumberFormat="1" applyFont="1" applyFill="1" applyBorder="1" applyAlignment="1">
      <alignment horizontal="right" wrapText="1"/>
    </xf>
    <xf numFmtId="166" fontId="14" fillId="11" borderId="1" xfId="0" applyNumberFormat="1" applyFont="1" applyFill="1" applyBorder="1" applyAlignment="1">
      <alignment horizontal="right" wrapText="1"/>
    </xf>
    <xf numFmtId="166" fontId="2" fillId="12" borderId="1" xfId="1" applyNumberFormat="1" applyFont="1" applyFill="1" applyBorder="1" applyAlignment="1">
      <alignment horizontal="right"/>
    </xf>
    <xf numFmtId="166" fontId="3" fillId="0" borderId="1" xfId="1" applyNumberFormat="1" applyFont="1" applyFill="1" applyBorder="1" applyAlignment="1">
      <alignment horizontal="right"/>
    </xf>
    <xf numFmtId="166" fontId="3" fillId="0" borderId="1" xfId="1" applyNumberFormat="1" applyFont="1" applyBorder="1" applyAlignment="1">
      <alignment horizontal="right"/>
    </xf>
    <xf numFmtId="166" fontId="3" fillId="0" borderId="1" xfId="1" applyNumberFormat="1" applyFont="1" applyBorder="1" applyAlignment="1">
      <alignment horizontal="right" vertical="center"/>
    </xf>
    <xf numFmtId="166" fontId="3" fillId="2" borderId="1" xfId="1" applyNumberFormat="1" applyFont="1" applyFill="1" applyBorder="1" applyAlignment="1">
      <alignment horizontal="right"/>
    </xf>
    <xf numFmtId="166" fontId="14" fillId="11" borderId="1" xfId="1" applyNumberFormat="1" applyFont="1" applyFill="1" applyBorder="1" applyAlignment="1">
      <alignment horizontal="right"/>
    </xf>
    <xf numFmtId="0" fontId="4" fillId="0" borderId="1" xfId="0" applyFont="1" applyBorder="1" applyAlignment="1">
      <alignment horizontal="left" vertical="center" wrapText="1"/>
    </xf>
    <xf numFmtId="166" fontId="3" fillId="0" borderId="0" xfId="0" applyNumberFormat="1" applyFont="1" applyAlignment="1">
      <alignment horizontal="right"/>
    </xf>
    <xf numFmtId="166" fontId="3" fillId="2" borderId="1" xfId="0" applyNumberFormat="1" applyFont="1" applyFill="1" applyBorder="1" applyAlignment="1">
      <alignment horizontal="right" vertical="center" wrapText="1"/>
    </xf>
    <xf numFmtId="0" fontId="3" fillId="0" borderId="0" xfId="0" applyFont="1" applyAlignment="1">
      <alignment horizontal="left" vertical="center" wrapText="1"/>
    </xf>
    <xf numFmtId="166" fontId="3" fillId="0" borderId="0" xfId="0" applyNumberFormat="1" applyFont="1" applyAlignment="1">
      <alignment horizontal="right" wrapText="1"/>
    </xf>
    <xf numFmtId="0" fontId="9" fillId="4" borderId="2" xfId="0" applyFont="1" applyFill="1" applyBorder="1" applyAlignment="1">
      <alignment horizontal="left"/>
    </xf>
    <xf numFmtId="0" fontId="5" fillId="4" borderId="2" xfId="0" applyFont="1" applyFill="1" applyBorder="1" applyAlignment="1">
      <alignment horizontal="left"/>
    </xf>
    <xf numFmtId="166" fontId="12" fillId="13" borderId="1" xfId="1" applyNumberFormat="1" applyFont="1" applyFill="1" applyBorder="1" applyAlignment="1">
      <alignment horizont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166" fontId="14" fillId="2" borderId="4" xfId="0" applyNumberFormat="1" applyFont="1" applyFill="1" applyBorder="1" applyAlignment="1">
      <alignment horizontal="center" vertical="center" wrapText="1"/>
    </xf>
    <xf numFmtId="43" fontId="10" fillId="2" borderId="1" xfId="1" applyFont="1" applyFill="1" applyBorder="1" applyAlignment="1">
      <alignment horizontal="center" vertical="center"/>
    </xf>
    <xf numFmtId="0" fontId="3" fillId="2" borderId="1" xfId="0" applyFont="1" applyFill="1" applyBorder="1" applyAlignment="1">
      <alignment horizontal="center" wrapText="1"/>
    </xf>
    <xf numFmtId="0" fontId="10" fillId="2" borderId="1" xfId="0" applyFont="1" applyFill="1" applyBorder="1" applyAlignment="1">
      <alignment horizontal="center"/>
    </xf>
    <xf numFmtId="4" fontId="16" fillId="11" borderId="1" xfId="2" applyNumberFormat="1" applyFont="1" applyFill="1" applyBorder="1"/>
    <xf numFmtId="0" fontId="0" fillId="0" borderId="1" xfId="0" applyBorder="1"/>
    <xf numFmtId="43" fontId="0" fillId="0" borderId="0" xfId="1" applyFont="1"/>
    <xf numFmtId="0" fontId="3" fillId="0" borderId="1" xfId="0" applyFont="1" applyBorder="1" applyAlignment="1">
      <alignment horizontal="center" wrapText="1"/>
    </xf>
    <xf numFmtId="0" fontId="23" fillId="0" borderId="1" xfId="0" applyFont="1" applyBorder="1" applyAlignment="1">
      <alignment vertical="center"/>
    </xf>
    <xf numFmtId="43" fontId="0" fillId="0" borderId="1" xfId="1" applyFont="1" applyBorder="1" applyAlignment="1">
      <alignment horizontal="center" vertical="center"/>
    </xf>
    <xf numFmtId="43" fontId="0" fillId="0" borderId="1" xfId="1" applyFont="1" applyBorder="1" applyAlignment="1">
      <alignment vertical="center"/>
    </xf>
    <xf numFmtId="0" fontId="0" fillId="0" borderId="1" xfId="0" applyBorder="1" applyAlignment="1">
      <alignment horizontal="center" vertical="center"/>
    </xf>
    <xf numFmtId="0" fontId="24" fillId="0" borderId="4" xfId="0" applyFont="1" applyBorder="1" applyAlignment="1">
      <alignment horizontal="left" vertical="center"/>
    </xf>
    <xf numFmtId="43" fontId="0" fillId="0" borderId="1" xfId="1" applyFont="1" applyBorder="1"/>
    <xf numFmtId="0" fontId="24" fillId="0" borderId="1" xfId="0" applyFont="1" applyBorder="1" applyAlignment="1">
      <alignment vertical="center"/>
    </xf>
    <xf numFmtId="0" fontId="3" fillId="0" borderId="1" xfId="0" applyFont="1" applyBorder="1" applyAlignment="1">
      <alignment wrapText="1"/>
    </xf>
    <xf numFmtId="0" fontId="17" fillId="12" borderId="1" xfId="0" applyFont="1" applyFill="1" applyBorder="1" applyAlignment="1">
      <alignment vertical="center"/>
    </xf>
    <xf numFmtId="0" fontId="23" fillId="0" borderId="0" xfId="0" applyFont="1" applyAlignment="1">
      <alignment horizontal="center" wrapText="1"/>
    </xf>
    <xf numFmtId="0" fontId="23" fillId="0" borderId="5" xfId="0" applyFont="1" applyBorder="1" applyAlignment="1">
      <alignment horizontal="center" wrapText="1"/>
    </xf>
    <xf numFmtId="0" fontId="24" fillId="0" borderId="2"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2" xfId="0" applyFont="1" applyBorder="1" applyAlignment="1">
      <alignment horizontal="left"/>
    </xf>
    <xf numFmtId="0" fontId="24" fillId="0" borderId="3" xfId="0" applyFont="1" applyBorder="1" applyAlignment="1">
      <alignment horizontal="left"/>
    </xf>
    <xf numFmtId="0" fontId="24" fillId="0" borderId="4" xfId="0" applyFont="1" applyBorder="1" applyAlignment="1">
      <alignment horizontal="left"/>
    </xf>
    <xf numFmtId="0" fontId="2" fillId="8" borderId="1" xfId="0" applyFont="1" applyFill="1" applyBorder="1" applyAlignment="1">
      <alignment horizontal="left" wrapText="1"/>
    </xf>
    <xf numFmtId="0" fontId="13" fillId="9" borderId="1" xfId="0" applyFont="1" applyFill="1" applyBorder="1" applyAlignment="1">
      <alignment horizontal="center"/>
    </xf>
    <xf numFmtId="0" fontId="2" fillId="12" borderId="1" xfId="0" applyFont="1" applyFill="1" applyBorder="1" applyAlignment="1">
      <alignment horizontal="center" vertical="center"/>
    </xf>
    <xf numFmtId="3" fontId="16" fillId="11" borderId="1" xfId="2" applyNumberFormat="1" applyFont="1" applyFill="1" applyBorder="1" applyAlignment="1">
      <alignment horizontal="right"/>
    </xf>
    <xf numFmtId="0" fontId="15" fillId="11" borderId="1" xfId="2" applyFont="1" applyFill="1" applyBorder="1" applyAlignment="1">
      <alignment horizontal="center" wrapText="1"/>
    </xf>
    <xf numFmtId="0" fontId="13" fillId="11" borderId="1" xfId="0" applyFont="1" applyFill="1" applyBorder="1" applyAlignment="1">
      <alignment horizontal="center" wrapText="1"/>
    </xf>
    <xf numFmtId="0" fontId="9" fillId="8" borderId="1" xfId="0" applyFont="1" applyFill="1" applyBorder="1" applyAlignment="1">
      <alignment horizontal="left" wrapText="1"/>
    </xf>
    <xf numFmtId="0" fontId="15" fillId="3" borderId="1" xfId="0" applyFont="1" applyFill="1" applyBorder="1" applyAlignment="1">
      <alignment horizontal="center" vertical="center" wrapText="1"/>
    </xf>
    <xf numFmtId="0" fontId="2" fillId="12" borderId="2" xfId="0" applyFont="1" applyFill="1" applyBorder="1" applyAlignment="1">
      <alignment horizontal="center" vertical="center"/>
    </xf>
    <xf numFmtId="0" fontId="2" fillId="12" borderId="3" xfId="0" applyFont="1" applyFill="1" applyBorder="1" applyAlignment="1">
      <alignment horizontal="center" vertical="center"/>
    </xf>
    <xf numFmtId="0" fontId="2" fillId="12" borderId="4" xfId="0" applyFont="1" applyFill="1" applyBorder="1" applyAlignment="1">
      <alignment horizontal="center" vertical="center"/>
    </xf>
    <xf numFmtId="0" fontId="2" fillId="12" borderId="1" xfId="0" applyFont="1" applyFill="1" applyBorder="1" applyAlignment="1">
      <alignment horizontal="center" wrapText="1"/>
    </xf>
    <xf numFmtId="0" fontId="3" fillId="0" borderId="1" xfId="0" applyFont="1" applyBorder="1" applyAlignment="1">
      <alignment horizontal="center" wrapText="1"/>
    </xf>
    <xf numFmtId="0" fontId="13" fillId="11" borderId="1" xfId="0" applyFont="1" applyFill="1" applyBorder="1" applyAlignment="1">
      <alignment horizontal="center" vertical="center" wrapText="1"/>
    </xf>
    <xf numFmtId="0" fontId="13" fillId="11" borderId="2" xfId="0" applyFont="1" applyFill="1" applyBorder="1" applyAlignment="1">
      <alignment horizontal="center" vertical="center"/>
    </xf>
    <xf numFmtId="0" fontId="13" fillId="11" borderId="3" xfId="0" applyFont="1" applyFill="1" applyBorder="1" applyAlignment="1">
      <alignment horizontal="center" vertical="center"/>
    </xf>
    <xf numFmtId="0" fontId="13" fillId="11" borderId="4" xfId="0" applyFont="1" applyFill="1" applyBorder="1" applyAlignment="1">
      <alignment horizontal="center" vertical="center"/>
    </xf>
    <xf numFmtId="0" fontId="17" fillId="12" borderId="1" xfId="0" applyFont="1" applyFill="1" applyBorder="1" applyAlignment="1">
      <alignment horizontal="center" vertical="center"/>
    </xf>
    <xf numFmtId="0" fontId="25" fillId="8" borderId="1" xfId="0" applyFont="1" applyFill="1" applyBorder="1" applyAlignment="1">
      <alignment horizontal="left" wrapText="1"/>
    </xf>
    <xf numFmtId="0" fontId="17" fillId="12" borderId="2" xfId="0" applyFont="1" applyFill="1" applyBorder="1" applyAlignment="1">
      <alignment horizontal="center" vertical="center"/>
    </xf>
    <xf numFmtId="0" fontId="17" fillId="12" borderId="3" xfId="0" applyFont="1" applyFill="1" applyBorder="1" applyAlignment="1">
      <alignment horizontal="center" vertical="center"/>
    </xf>
    <xf numFmtId="0" fontId="17" fillId="12" borderId="4" xfId="0" applyFont="1" applyFill="1" applyBorder="1" applyAlignment="1">
      <alignment horizontal="center" vertical="center"/>
    </xf>
    <xf numFmtId="0" fontId="13" fillId="9" borderId="2" xfId="0" applyFont="1" applyFill="1" applyBorder="1" applyAlignment="1">
      <alignment horizontal="center"/>
    </xf>
    <xf numFmtId="0" fontId="13" fillId="9" borderId="3" xfId="0" applyFont="1" applyFill="1" applyBorder="1" applyAlignment="1">
      <alignment horizontal="center"/>
    </xf>
    <xf numFmtId="0" fontId="13" fillId="9" borderId="4" xfId="0" applyFont="1" applyFill="1" applyBorder="1" applyAlignment="1">
      <alignment horizontal="center"/>
    </xf>
    <xf numFmtId="0" fontId="12" fillId="11" borderId="2"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7" borderId="2" xfId="0" applyFont="1" applyFill="1" applyBorder="1" applyAlignment="1">
      <alignment horizontal="left"/>
    </xf>
    <xf numFmtId="0" fontId="5" fillId="7" borderId="3" xfId="0" applyFont="1" applyFill="1" applyBorder="1" applyAlignment="1">
      <alignment horizontal="left"/>
    </xf>
    <xf numFmtId="0" fontId="5" fillId="7" borderId="4" xfId="0" applyFont="1" applyFill="1" applyBorder="1" applyAlignment="1">
      <alignment horizontal="left"/>
    </xf>
    <xf numFmtId="0" fontId="11" fillId="5" borderId="2" xfId="0" applyFont="1" applyFill="1" applyBorder="1" applyAlignment="1">
      <alignment horizontal="center"/>
    </xf>
    <xf numFmtId="0" fontId="11" fillId="5" borderId="3" xfId="0" applyFont="1" applyFill="1" applyBorder="1" applyAlignment="1">
      <alignment horizontal="center"/>
    </xf>
    <xf numFmtId="0" fontId="11" fillId="5" borderId="4" xfId="0" applyFont="1" applyFill="1" applyBorder="1" applyAlignment="1">
      <alignment horizontal="center"/>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13" borderId="4"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4" xfId="0" applyFont="1" applyFill="1" applyBorder="1" applyAlignment="1">
      <alignment horizontal="center" vertical="center"/>
    </xf>
    <xf numFmtId="0" fontId="5" fillId="10" borderId="2"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4" xfId="0" applyFont="1" applyFill="1" applyBorder="1" applyAlignment="1">
      <alignment horizontal="center" vertical="center"/>
    </xf>
    <xf numFmtId="0" fontId="5" fillId="5" borderId="2" xfId="0" applyFont="1" applyFill="1" applyBorder="1" applyAlignment="1">
      <alignment horizontal="center"/>
    </xf>
    <xf numFmtId="0" fontId="5" fillId="5" borderId="3" xfId="0" applyFont="1" applyFill="1" applyBorder="1" applyAlignment="1">
      <alignment horizontal="center"/>
    </xf>
    <xf numFmtId="0" fontId="5" fillId="5" borderId="4" xfId="0" applyFont="1" applyFill="1" applyBorder="1" applyAlignment="1">
      <alignment horizontal="center"/>
    </xf>
    <xf numFmtId="0" fontId="9" fillId="5" borderId="2" xfId="0" applyFont="1" applyFill="1" applyBorder="1" applyAlignment="1">
      <alignment horizontal="center"/>
    </xf>
    <xf numFmtId="0" fontId="9" fillId="5" borderId="3" xfId="0" applyFont="1" applyFill="1" applyBorder="1" applyAlignment="1">
      <alignment horizontal="center"/>
    </xf>
    <xf numFmtId="0" fontId="9" fillId="5" borderId="4" xfId="0" applyFont="1" applyFill="1" applyBorder="1" applyAlignment="1">
      <alignment horizontal="center"/>
    </xf>
    <xf numFmtId="0" fontId="5" fillId="10" borderId="2" xfId="0" applyFont="1" applyFill="1" applyBorder="1" applyAlignment="1">
      <alignment horizontal="center"/>
    </xf>
    <xf numFmtId="0" fontId="5" fillId="10" borderId="3" xfId="0" applyFont="1" applyFill="1" applyBorder="1" applyAlignment="1">
      <alignment horizontal="center"/>
    </xf>
    <xf numFmtId="0" fontId="5" fillId="10" borderId="4" xfId="0" applyFont="1" applyFill="1" applyBorder="1" applyAlignment="1">
      <alignment horizontal="center"/>
    </xf>
    <xf numFmtId="0" fontId="2" fillId="11" borderId="1" xfId="0" applyFont="1" applyFill="1" applyBorder="1" applyAlignment="1">
      <alignment horizontal="center"/>
    </xf>
    <xf numFmtId="0" fontId="9" fillId="11" borderId="2" xfId="2" applyFont="1" applyFill="1" applyBorder="1" applyAlignment="1">
      <alignment horizontal="center" wrapText="1"/>
    </xf>
    <xf numFmtId="0" fontId="9" fillId="11" borderId="3" xfId="2" applyFont="1" applyFill="1" applyBorder="1" applyAlignment="1">
      <alignment horizontal="center" wrapText="1"/>
    </xf>
  </cellXfs>
  <cellStyles count="17">
    <cellStyle name="CAPÍTULO" xfId="6" xr:uid="{00000000-0005-0000-0000-000032000000}"/>
    <cellStyle name="Euro" xfId="7" xr:uid="{00000000-0005-0000-0000-000033000000}"/>
    <cellStyle name="Milliers" xfId="1" builtinId="3"/>
    <cellStyle name="Milliers 2" xfId="3" xr:uid="{00000000-0005-0000-0000-000001000000}"/>
    <cellStyle name="Milliers 2 2" xfId="8" xr:uid="{00000000-0005-0000-0000-000034000000}"/>
    <cellStyle name="Milliers 3" xfId="9" xr:uid="{00000000-0005-0000-0000-000035000000}"/>
    <cellStyle name="Milliers 4" xfId="10" xr:uid="{00000000-0005-0000-0000-000036000000}"/>
    <cellStyle name="Milliers 4 2" xfId="11" xr:uid="{00000000-0005-0000-0000-000037000000}"/>
    <cellStyle name="Milliers 5" xfId="12" xr:uid="{00000000-0005-0000-0000-000038000000}"/>
    <cellStyle name="Milliers 5 2" xfId="13" xr:uid="{00000000-0005-0000-0000-000039000000}"/>
    <cellStyle name="Milliers 6" xfId="14" xr:uid="{00000000-0005-0000-0000-00003A000000}"/>
    <cellStyle name="Normal" xfId="0" builtinId="0"/>
    <cellStyle name="Normal 2" xfId="15" xr:uid="{00000000-0005-0000-0000-00003C000000}"/>
    <cellStyle name="Normal 2 2 2" xfId="16" xr:uid="{00000000-0005-0000-0000-00003D000000}"/>
    <cellStyle name="Normal 2 3" xfId="4" xr:uid="{00000000-0005-0000-0000-000003000000}"/>
    <cellStyle name="Normal 3" xfId="2" xr:uid="{00000000-0005-0000-0000-000004000000}"/>
    <cellStyle name="Normal 4" xfId="5" xr:uid="{00000000-0005-0000-0000-00003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consultations\THEMIIS\DAO%20Infrastructures\DQE%20DAO.xls" TargetMode="External"/><Relationship Id="rId1" Type="http://schemas.openxmlformats.org/officeDocument/2006/relationships/externalLinkPath" Target="/consultations/THEMIIS/DAO%20Infrastructures/DQE%20DA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capitulatif"/>
      <sheetName val="Achemim"/>
      <sheetName val="Ouad NITTI"/>
    </sheetNames>
    <sheetDataSet>
      <sheetData sheetId="0" refreshError="1"/>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4340-5123-4BB8-A1EE-F9A9C4281C29}">
  <dimension ref="A3:C18"/>
  <sheetViews>
    <sheetView topLeftCell="A14" workbookViewId="0">
      <selection activeCell="A3" sqref="A3:C4"/>
    </sheetView>
  </sheetViews>
  <sheetFormatPr baseColWidth="10" defaultRowHeight="14.4" x14ac:dyDescent="0.3"/>
  <cols>
    <col min="2" max="2" width="39.109375" customWidth="1"/>
    <col min="3" max="3" width="26.109375" customWidth="1"/>
    <col min="4" max="4" width="12.88671875" customWidth="1"/>
    <col min="5" max="5" width="13.44140625" customWidth="1"/>
    <col min="6" max="6" width="11" customWidth="1"/>
    <col min="7" max="7" width="12.44140625" customWidth="1"/>
  </cols>
  <sheetData>
    <row r="3" spans="1:3" ht="36" customHeight="1" x14ac:dyDescent="0.3">
      <c r="A3" s="97" t="s">
        <v>343</v>
      </c>
      <c r="B3" s="97"/>
      <c r="C3" s="97"/>
    </row>
    <row r="4" spans="1:3" hidden="1" x14ac:dyDescent="0.3">
      <c r="A4" s="98"/>
      <c r="B4" s="98"/>
      <c r="C4" s="98"/>
    </row>
    <row r="5" spans="1:3" x14ac:dyDescent="0.3">
      <c r="A5" s="85" t="s">
        <v>339</v>
      </c>
      <c r="B5" s="88" t="s">
        <v>337</v>
      </c>
      <c r="C5" s="88" t="s">
        <v>355</v>
      </c>
    </row>
    <row r="6" spans="1:3" x14ac:dyDescent="0.3">
      <c r="A6" s="104" t="s">
        <v>345</v>
      </c>
      <c r="B6" s="105"/>
      <c r="C6" s="106"/>
    </row>
    <row r="7" spans="1:3" ht="63" customHeight="1" x14ac:dyDescent="0.3">
      <c r="A7" s="91" t="s">
        <v>340</v>
      </c>
      <c r="B7" s="2" t="s">
        <v>338</v>
      </c>
      <c r="C7" s="89"/>
    </row>
    <row r="8" spans="1:3" ht="70.8" customHeight="1" x14ac:dyDescent="0.3">
      <c r="A8" s="91" t="s">
        <v>341</v>
      </c>
      <c r="B8" s="2" t="s">
        <v>208</v>
      </c>
      <c r="C8" s="89">
        <f>[1]Achemim!F73</f>
        <v>0</v>
      </c>
    </row>
    <row r="9" spans="1:3" ht="89.4" customHeight="1" x14ac:dyDescent="0.3">
      <c r="A9" s="91" t="s">
        <v>342</v>
      </c>
      <c r="B9" s="2" t="s">
        <v>195</v>
      </c>
      <c r="C9" s="90">
        <f>'[1]Ouad NITTI'!F73</f>
        <v>0</v>
      </c>
    </row>
    <row r="10" spans="1:3" ht="26.4" customHeight="1" x14ac:dyDescent="0.3">
      <c r="A10" s="99" t="s">
        <v>344</v>
      </c>
      <c r="B10" s="100"/>
      <c r="C10" s="90"/>
    </row>
    <row r="11" spans="1:3" ht="26.4" customHeight="1" x14ac:dyDescent="0.3">
      <c r="A11" s="99" t="s">
        <v>346</v>
      </c>
      <c r="B11" s="103"/>
      <c r="C11" s="100"/>
    </row>
    <row r="12" spans="1:3" ht="66" customHeight="1" x14ac:dyDescent="0.3">
      <c r="A12" s="101" t="s">
        <v>351</v>
      </c>
      <c r="B12" s="102"/>
      <c r="C12" s="92"/>
    </row>
    <row r="13" spans="1:3" ht="26.4" customHeight="1" x14ac:dyDescent="0.3">
      <c r="A13" s="99" t="s">
        <v>353</v>
      </c>
      <c r="B13" s="103"/>
      <c r="C13" s="100"/>
    </row>
    <row r="14" spans="1:3" ht="60.6" customHeight="1" x14ac:dyDescent="0.3">
      <c r="A14" s="101" t="s">
        <v>352</v>
      </c>
      <c r="B14" s="102"/>
      <c r="C14" s="92"/>
    </row>
    <row r="15" spans="1:3" ht="32.4" customHeight="1" x14ac:dyDescent="0.3">
      <c r="A15" s="94" t="s">
        <v>354</v>
      </c>
      <c r="B15" s="85"/>
      <c r="C15" s="93"/>
    </row>
    <row r="16" spans="1:3" x14ac:dyDescent="0.3">
      <c r="C16" s="86"/>
    </row>
    <row r="17" spans="3:3" x14ac:dyDescent="0.3">
      <c r="C17" s="86"/>
    </row>
    <row r="18" spans="3:3" x14ac:dyDescent="0.3">
      <c r="C18" s="86"/>
    </row>
  </sheetData>
  <mergeCells count="7">
    <mergeCell ref="A3:C4"/>
    <mergeCell ref="A10:B10"/>
    <mergeCell ref="A14:B14"/>
    <mergeCell ref="A13:C13"/>
    <mergeCell ref="A11:C11"/>
    <mergeCell ref="A12:B12"/>
    <mergeCell ref="A6:C6"/>
  </mergeCells>
  <phoneticPr fontId="2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5"/>
  <sheetViews>
    <sheetView topLeftCell="A163" zoomScaleNormal="100" workbookViewId="0">
      <selection activeCell="C182" sqref="C182"/>
    </sheetView>
  </sheetViews>
  <sheetFormatPr baseColWidth="10" defaultColWidth="11.44140625" defaultRowHeight="13.8" x14ac:dyDescent="0.25"/>
  <cols>
    <col min="1" max="1" width="6" style="51" bestFit="1" customWidth="1"/>
    <col min="2" max="2" width="61.33203125" style="73" customWidth="1"/>
    <col min="3" max="3" width="10.5546875" style="51" bestFit="1" customWidth="1"/>
    <col min="4" max="4" width="11.6640625" style="51" bestFit="1" customWidth="1"/>
    <col min="5" max="5" width="16.88671875" style="51" customWidth="1"/>
    <col min="6" max="6" width="16.5546875" style="74" bestFit="1" customWidth="1"/>
    <col min="7" max="7" width="11.44140625" style="51"/>
    <col min="8" max="8" width="12.33203125" style="51" bestFit="1" customWidth="1"/>
    <col min="9" max="16384" width="11.44140625" style="51"/>
  </cols>
  <sheetData>
    <row r="1" spans="1:6" ht="54" customHeight="1" x14ac:dyDescent="0.25">
      <c r="A1" s="114" t="s">
        <v>331</v>
      </c>
      <c r="B1" s="114"/>
      <c r="C1" s="114"/>
      <c r="D1" s="114"/>
      <c r="E1" s="114"/>
      <c r="F1" s="114"/>
    </row>
    <row r="2" spans="1:6" ht="24.75" customHeight="1" x14ac:dyDescent="0.25">
      <c r="A2" s="95" t="s">
        <v>0</v>
      </c>
      <c r="B2" s="95" t="s">
        <v>357</v>
      </c>
      <c r="C2" s="95" t="s">
        <v>1</v>
      </c>
      <c r="D2" s="95" t="s">
        <v>2</v>
      </c>
      <c r="E2" s="87" t="s">
        <v>359</v>
      </c>
      <c r="F2" s="87" t="s">
        <v>358</v>
      </c>
    </row>
    <row r="3" spans="1:6" ht="16.5" customHeight="1" x14ac:dyDescent="0.3">
      <c r="A3" s="108" t="s">
        <v>300</v>
      </c>
      <c r="B3" s="108"/>
      <c r="C3" s="108"/>
      <c r="D3" s="108"/>
      <c r="E3" s="108"/>
      <c r="F3" s="108"/>
    </row>
    <row r="4" spans="1:6" x14ac:dyDescent="0.25">
      <c r="A4" s="30">
        <v>2</v>
      </c>
      <c r="B4" s="113" t="s">
        <v>34</v>
      </c>
      <c r="C4" s="113"/>
      <c r="D4" s="113"/>
      <c r="E4" s="113"/>
      <c r="F4" s="113"/>
    </row>
    <row r="5" spans="1:6" x14ac:dyDescent="0.25">
      <c r="A5" s="52" t="s">
        <v>40</v>
      </c>
      <c r="B5" s="37" t="s">
        <v>36</v>
      </c>
      <c r="C5" s="52" t="s">
        <v>6</v>
      </c>
      <c r="D5" s="53"/>
      <c r="E5" s="52"/>
      <c r="F5" s="54">
        <f>D5*E5</f>
        <v>0</v>
      </c>
    </row>
    <row r="6" spans="1:6" x14ac:dyDescent="0.25">
      <c r="A6" s="52" t="s">
        <v>5</v>
      </c>
      <c r="B6" s="37" t="s">
        <v>41</v>
      </c>
      <c r="C6" s="52" t="s">
        <v>7</v>
      </c>
      <c r="D6" s="53"/>
      <c r="E6" s="52"/>
      <c r="F6" s="54">
        <f>D6*E6</f>
        <v>0</v>
      </c>
    </row>
    <row r="7" spans="1:6" x14ac:dyDescent="0.25">
      <c r="A7" s="52" t="s">
        <v>94</v>
      </c>
      <c r="B7" s="2" t="s">
        <v>129</v>
      </c>
      <c r="C7" s="52" t="s">
        <v>7</v>
      </c>
      <c r="D7" s="53"/>
      <c r="E7" s="52"/>
      <c r="F7" s="54">
        <f>D7*E7</f>
        <v>0</v>
      </c>
    </row>
    <row r="8" spans="1:6" x14ac:dyDescent="0.25">
      <c r="A8" s="115" t="s">
        <v>8</v>
      </c>
      <c r="B8" s="116"/>
      <c r="C8" s="116"/>
      <c r="D8" s="116"/>
      <c r="E8" s="117"/>
      <c r="F8" s="55">
        <f>SUM(F5:F7)</f>
        <v>0</v>
      </c>
    </row>
    <row r="9" spans="1:6" x14ac:dyDescent="0.25">
      <c r="A9" s="30">
        <v>3</v>
      </c>
      <c r="B9" s="107" t="s">
        <v>35</v>
      </c>
      <c r="C9" s="107"/>
      <c r="D9" s="107"/>
      <c r="E9" s="107"/>
      <c r="F9" s="107"/>
    </row>
    <row r="10" spans="1:6" ht="27.6" x14ac:dyDescent="0.25">
      <c r="A10" s="52" t="s">
        <v>9</v>
      </c>
      <c r="B10" s="2" t="s">
        <v>202</v>
      </c>
      <c r="C10" s="52" t="s">
        <v>6</v>
      </c>
      <c r="D10" s="53">
        <f>55.2*2</f>
        <v>110.4</v>
      </c>
      <c r="E10" s="52"/>
      <c r="F10" s="54">
        <f>D10*E10</f>
        <v>0</v>
      </c>
    </row>
    <row r="11" spans="1:6" x14ac:dyDescent="0.25">
      <c r="A11" s="52" t="s">
        <v>10</v>
      </c>
      <c r="B11" s="2" t="s">
        <v>124</v>
      </c>
      <c r="C11" s="52" t="s">
        <v>29</v>
      </c>
      <c r="D11" s="53">
        <v>17</v>
      </c>
      <c r="E11" s="52"/>
      <c r="F11" s="54">
        <f t="shared" ref="F11:F17" si="0">D11*E11</f>
        <v>0</v>
      </c>
    </row>
    <row r="12" spans="1:6" x14ac:dyDescent="0.25">
      <c r="A12" s="52" t="s">
        <v>11</v>
      </c>
      <c r="B12" s="2" t="s">
        <v>125</v>
      </c>
      <c r="C12" s="52" t="s">
        <v>29</v>
      </c>
      <c r="D12" s="53">
        <v>7</v>
      </c>
      <c r="E12" s="52"/>
      <c r="F12" s="54">
        <f t="shared" si="0"/>
        <v>0</v>
      </c>
    </row>
    <row r="13" spans="1:6" ht="27.6" x14ac:dyDescent="0.25">
      <c r="A13" s="52" t="s">
        <v>12</v>
      </c>
      <c r="B13" s="2" t="s">
        <v>126</v>
      </c>
      <c r="C13" s="52" t="s">
        <v>6</v>
      </c>
      <c r="D13" s="53">
        <f>D22</f>
        <v>0</v>
      </c>
      <c r="E13" s="52"/>
      <c r="F13" s="54">
        <f t="shared" si="0"/>
        <v>0</v>
      </c>
    </row>
    <row r="14" spans="1:6" x14ac:dyDescent="0.25">
      <c r="A14" s="52" t="s">
        <v>13</v>
      </c>
      <c r="B14" s="2" t="s">
        <v>325</v>
      </c>
      <c r="C14" s="52" t="s">
        <v>6</v>
      </c>
      <c r="D14" s="53"/>
      <c r="E14" s="52"/>
      <c r="F14" s="54">
        <f t="shared" si="0"/>
        <v>0</v>
      </c>
    </row>
    <row r="15" spans="1:6" x14ac:dyDescent="0.25">
      <c r="A15" s="52" t="s">
        <v>14</v>
      </c>
      <c r="B15" s="2" t="s">
        <v>118</v>
      </c>
      <c r="C15" s="52" t="s">
        <v>6</v>
      </c>
      <c r="D15" s="53">
        <f>D28</f>
        <v>172.8</v>
      </c>
      <c r="E15" s="52"/>
      <c r="F15" s="54">
        <f t="shared" si="0"/>
        <v>0</v>
      </c>
    </row>
    <row r="16" spans="1:6" x14ac:dyDescent="0.25">
      <c r="A16" s="52" t="s">
        <v>15</v>
      </c>
      <c r="B16" s="2" t="s">
        <v>119</v>
      </c>
      <c r="C16" s="52" t="s">
        <v>6</v>
      </c>
      <c r="D16" s="53">
        <f>D29</f>
        <v>100</v>
      </c>
      <c r="E16" s="52"/>
      <c r="F16" s="54">
        <f t="shared" si="0"/>
        <v>0</v>
      </c>
    </row>
    <row r="17" spans="1:6" x14ac:dyDescent="0.25">
      <c r="A17" s="52" t="s">
        <v>16</v>
      </c>
      <c r="B17" s="2" t="s">
        <v>44</v>
      </c>
      <c r="C17" s="52" t="s">
        <v>6</v>
      </c>
      <c r="D17" s="53">
        <f>D30</f>
        <v>403.20000000000005</v>
      </c>
      <c r="E17" s="52"/>
      <c r="F17" s="54">
        <f t="shared" si="0"/>
        <v>0</v>
      </c>
    </row>
    <row r="18" spans="1:6" ht="16.5" customHeight="1" x14ac:dyDescent="0.25">
      <c r="A18" s="115" t="s">
        <v>37</v>
      </c>
      <c r="B18" s="116"/>
      <c r="C18" s="116"/>
      <c r="D18" s="116"/>
      <c r="E18" s="117"/>
      <c r="F18" s="55">
        <f>SUM(F10:F17)</f>
        <v>0</v>
      </c>
    </row>
    <row r="19" spans="1:6" x14ac:dyDescent="0.25">
      <c r="A19" s="30">
        <v>4</v>
      </c>
      <c r="B19" s="107" t="s">
        <v>38</v>
      </c>
      <c r="C19" s="107"/>
      <c r="D19" s="107"/>
      <c r="E19" s="107"/>
      <c r="F19" s="107"/>
    </row>
    <row r="20" spans="1:6" ht="27.6" x14ac:dyDescent="0.25">
      <c r="A20" s="52" t="s">
        <v>17</v>
      </c>
      <c r="B20" s="2" t="s">
        <v>42</v>
      </c>
      <c r="C20" s="52" t="s">
        <v>7</v>
      </c>
      <c r="D20" s="53"/>
      <c r="E20" s="1"/>
      <c r="F20" s="54">
        <f>D20*E20</f>
        <v>0</v>
      </c>
    </row>
    <row r="21" spans="1:6" x14ac:dyDescent="0.25">
      <c r="A21" s="52" t="s">
        <v>18</v>
      </c>
      <c r="B21" s="2" t="s">
        <v>326</v>
      </c>
      <c r="C21" s="52" t="s">
        <v>7</v>
      </c>
      <c r="D21" s="56">
        <v>0</v>
      </c>
      <c r="E21" s="1"/>
      <c r="F21" s="54">
        <f t="shared" ref="F21:F31" si="1">D21*E21</f>
        <v>0</v>
      </c>
    </row>
    <row r="22" spans="1:6" x14ac:dyDescent="0.25">
      <c r="A22" s="52" t="s">
        <v>19</v>
      </c>
      <c r="B22" s="2" t="s">
        <v>39</v>
      </c>
      <c r="C22" s="52" t="s">
        <v>7</v>
      </c>
      <c r="D22" s="56">
        <v>0</v>
      </c>
      <c r="E22" s="1"/>
      <c r="F22" s="54">
        <f t="shared" si="1"/>
        <v>0</v>
      </c>
    </row>
    <row r="23" spans="1:6" ht="27.6" x14ac:dyDescent="0.25">
      <c r="A23" s="52" t="s">
        <v>20</v>
      </c>
      <c r="B23" s="2" t="s">
        <v>23</v>
      </c>
      <c r="C23" s="52" t="s">
        <v>7</v>
      </c>
      <c r="D23" s="53">
        <f>5*1.2*0.2*2</f>
        <v>2.4000000000000004</v>
      </c>
      <c r="E23" s="1"/>
      <c r="F23" s="54">
        <f t="shared" si="1"/>
        <v>0</v>
      </c>
    </row>
    <row r="24" spans="1:6" ht="38.25" customHeight="1" x14ac:dyDescent="0.25">
      <c r="A24" s="52" t="s">
        <v>21</v>
      </c>
      <c r="B24" s="2" t="s">
        <v>206</v>
      </c>
      <c r="C24" s="52" t="s">
        <v>7</v>
      </c>
      <c r="D24" s="53">
        <f>+(100*0.05+(18.2*1*0.05))</f>
        <v>5.91</v>
      </c>
      <c r="E24" s="1"/>
      <c r="F24" s="54">
        <f t="shared" si="1"/>
        <v>0</v>
      </c>
    </row>
    <row r="25" spans="1:6" x14ac:dyDescent="0.25">
      <c r="A25" s="52" t="s">
        <v>22</v>
      </c>
      <c r="B25" s="2" t="s">
        <v>327</v>
      </c>
      <c r="C25" s="52" t="s">
        <v>7</v>
      </c>
      <c r="D25" s="53"/>
      <c r="E25" s="1"/>
      <c r="F25" s="54">
        <f t="shared" si="1"/>
        <v>0</v>
      </c>
    </row>
    <row r="26" spans="1:6" x14ac:dyDescent="0.25">
      <c r="A26" s="52" t="s">
        <v>24</v>
      </c>
      <c r="B26" s="2" t="s">
        <v>120</v>
      </c>
      <c r="C26" s="52" t="s">
        <v>7</v>
      </c>
      <c r="D26" s="53"/>
      <c r="E26" s="1"/>
      <c r="F26" s="54">
        <f t="shared" si="1"/>
        <v>0</v>
      </c>
    </row>
    <row r="27" spans="1:6" x14ac:dyDescent="0.25">
      <c r="A27" s="52" t="s">
        <v>25</v>
      </c>
      <c r="B27" s="2" t="s">
        <v>65</v>
      </c>
      <c r="C27" s="52" t="s">
        <v>4</v>
      </c>
      <c r="D27" s="53">
        <v>2</v>
      </c>
      <c r="E27" s="1"/>
      <c r="F27" s="54">
        <f t="shared" si="1"/>
        <v>0</v>
      </c>
    </row>
    <row r="28" spans="1:6" x14ac:dyDescent="0.25">
      <c r="A28" s="52" t="s">
        <v>56</v>
      </c>
      <c r="B28" s="2" t="s">
        <v>43</v>
      </c>
      <c r="C28" s="52" t="s">
        <v>26</v>
      </c>
      <c r="D28" s="53">
        <f>((8.8+5.6)*(2)*(3))*2</f>
        <v>172.8</v>
      </c>
      <c r="E28" s="1"/>
      <c r="F28" s="54">
        <f t="shared" si="1"/>
        <v>0</v>
      </c>
    </row>
    <row r="29" spans="1:6" x14ac:dyDescent="0.25">
      <c r="A29" s="52" t="s">
        <v>57</v>
      </c>
      <c r="B29" s="2" t="s">
        <v>128</v>
      </c>
      <c r="C29" s="52" t="s">
        <v>26</v>
      </c>
      <c r="D29" s="53">
        <f>50*2</f>
        <v>100</v>
      </c>
      <c r="E29" s="1"/>
      <c r="F29" s="54">
        <f t="shared" si="1"/>
        <v>0</v>
      </c>
    </row>
    <row r="30" spans="1:6" x14ac:dyDescent="0.25">
      <c r="A30" s="52" t="s">
        <v>60</v>
      </c>
      <c r="B30" s="2" t="s">
        <v>58</v>
      </c>
      <c r="C30" s="52" t="s">
        <v>26</v>
      </c>
      <c r="D30" s="53">
        <f>((18+6)*2*(4.2))*2</f>
        <v>403.20000000000005</v>
      </c>
      <c r="E30" s="1"/>
      <c r="F30" s="54">
        <f t="shared" si="1"/>
        <v>0</v>
      </c>
    </row>
    <row r="31" spans="1:6" x14ac:dyDescent="0.25">
      <c r="A31" s="52" t="s">
        <v>130</v>
      </c>
      <c r="B31" s="57" t="s">
        <v>46</v>
      </c>
      <c r="C31" s="52" t="s">
        <v>26</v>
      </c>
      <c r="D31" s="53">
        <f>3*1.2*2</f>
        <v>7.1999999999999993</v>
      </c>
      <c r="E31" s="1"/>
      <c r="F31" s="54">
        <f t="shared" si="1"/>
        <v>0</v>
      </c>
    </row>
    <row r="32" spans="1:6" x14ac:dyDescent="0.25">
      <c r="A32" s="118" t="s">
        <v>45</v>
      </c>
      <c r="B32" s="118"/>
      <c r="C32" s="118"/>
      <c r="D32" s="118"/>
      <c r="E32" s="118"/>
      <c r="F32" s="58">
        <f>SUM(F20:F31)</f>
        <v>0</v>
      </c>
    </row>
    <row r="33" spans="1:6" x14ac:dyDescent="0.25">
      <c r="A33" s="30">
        <v>5</v>
      </c>
      <c r="B33" s="107" t="s">
        <v>50</v>
      </c>
      <c r="C33" s="107"/>
      <c r="D33" s="107"/>
      <c r="E33" s="107"/>
      <c r="F33" s="107"/>
    </row>
    <row r="34" spans="1:6" ht="27.6" x14ac:dyDescent="0.25">
      <c r="A34" s="52" t="s">
        <v>27</v>
      </c>
      <c r="B34" s="2" t="s">
        <v>203</v>
      </c>
      <c r="C34" s="59" t="s">
        <v>26</v>
      </c>
      <c r="D34" s="53">
        <f>D10</f>
        <v>110.4</v>
      </c>
      <c r="E34" s="52"/>
      <c r="F34" s="54">
        <f>D34*E34</f>
        <v>0</v>
      </c>
    </row>
    <row r="35" spans="1:6" ht="27.6" x14ac:dyDescent="0.25">
      <c r="A35" s="52" t="s">
        <v>28</v>
      </c>
      <c r="B35" s="2" t="s">
        <v>207</v>
      </c>
      <c r="C35" s="52" t="s">
        <v>26</v>
      </c>
      <c r="D35" s="53">
        <f>D10</f>
        <v>110.4</v>
      </c>
      <c r="E35" s="52"/>
      <c r="F35" s="54">
        <f t="shared" ref="F35:F39" si="2">D35*E35</f>
        <v>0</v>
      </c>
    </row>
    <row r="36" spans="1:6" ht="41.4" x14ac:dyDescent="0.25">
      <c r="A36" s="52" t="s">
        <v>48</v>
      </c>
      <c r="B36" s="2" t="s">
        <v>127</v>
      </c>
      <c r="C36" s="52" t="s">
        <v>29</v>
      </c>
      <c r="D36" s="53">
        <v>2</v>
      </c>
      <c r="E36" s="52"/>
      <c r="F36" s="54">
        <f t="shared" si="2"/>
        <v>0</v>
      </c>
    </row>
    <row r="37" spans="1:6" ht="41.4" x14ac:dyDescent="0.25">
      <c r="A37" s="52" t="s">
        <v>51</v>
      </c>
      <c r="B37" s="2" t="s">
        <v>328</v>
      </c>
      <c r="C37" s="52" t="s">
        <v>29</v>
      </c>
      <c r="D37" s="53">
        <v>2</v>
      </c>
      <c r="E37" s="52"/>
      <c r="F37" s="54">
        <f t="shared" si="2"/>
        <v>0</v>
      </c>
    </row>
    <row r="38" spans="1:6" ht="41.4" x14ac:dyDescent="0.25">
      <c r="A38" s="52" t="s">
        <v>52</v>
      </c>
      <c r="B38" s="2" t="s">
        <v>329</v>
      </c>
      <c r="C38" s="52" t="s">
        <v>29</v>
      </c>
      <c r="D38" s="53">
        <v>10</v>
      </c>
      <c r="E38" s="52"/>
      <c r="F38" s="54">
        <f t="shared" si="2"/>
        <v>0</v>
      </c>
    </row>
    <row r="39" spans="1:6" ht="55.2" x14ac:dyDescent="0.25">
      <c r="A39" s="52" t="s">
        <v>53</v>
      </c>
      <c r="B39" s="2" t="s">
        <v>121</v>
      </c>
      <c r="C39" s="52" t="s">
        <v>29</v>
      </c>
      <c r="D39" s="53">
        <v>20</v>
      </c>
      <c r="E39" s="52"/>
      <c r="F39" s="54">
        <f t="shared" si="2"/>
        <v>0</v>
      </c>
    </row>
    <row r="40" spans="1:6" x14ac:dyDescent="0.25">
      <c r="A40" s="52" t="s">
        <v>54</v>
      </c>
      <c r="B40" s="2" t="s">
        <v>181</v>
      </c>
      <c r="C40" s="52" t="s">
        <v>26</v>
      </c>
      <c r="D40" s="53">
        <f>D41+D42</f>
        <v>272.8</v>
      </c>
      <c r="E40" s="52"/>
      <c r="F40" s="54">
        <f>D40*E40</f>
        <v>0</v>
      </c>
    </row>
    <row r="41" spans="1:6" x14ac:dyDescent="0.25">
      <c r="A41" s="52" t="s">
        <v>55</v>
      </c>
      <c r="B41" s="2" t="s">
        <v>32</v>
      </c>
      <c r="C41" s="52" t="s">
        <v>26</v>
      </c>
      <c r="D41" s="53">
        <f>50*2</f>
        <v>100</v>
      </c>
      <c r="E41" s="52"/>
      <c r="F41" s="54">
        <f>D41*E41</f>
        <v>0</v>
      </c>
    </row>
    <row r="42" spans="1:6" x14ac:dyDescent="0.25">
      <c r="A42" s="52" t="s">
        <v>59</v>
      </c>
      <c r="B42" s="2" t="s">
        <v>33</v>
      </c>
      <c r="C42" s="52" t="s">
        <v>26</v>
      </c>
      <c r="D42" s="53">
        <f>((8.8+5.6)*(2)*(3))*2</f>
        <v>172.8</v>
      </c>
      <c r="E42" s="52"/>
      <c r="F42" s="54">
        <f t="shared" ref="F42:F47" si="3">D42*E42</f>
        <v>0</v>
      </c>
    </row>
    <row r="43" spans="1:6" x14ac:dyDescent="0.25">
      <c r="A43" s="52" t="s">
        <v>61</v>
      </c>
      <c r="B43" s="2" t="s">
        <v>64</v>
      </c>
      <c r="C43" s="52" t="s">
        <v>26</v>
      </c>
      <c r="D43" s="53">
        <f>((18+6)*(2)*(4.2))*2</f>
        <v>403.20000000000005</v>
      </c>
      <c r="E43" s="52"/>
      <c r="F43" s="54">
        <f t="shared" si="3"/>
        <v>0</v>
      </c>
    </row>
    <row r="44" spans="1:6" x14ac:dyDescent="0.25">
      <c r="A44" s="52" t="s">
        <v>62</v>
      </c>
      <c r="B44" s="2" t="s">
        <v>117</v>
      </c>
      <c r="C44" s="52" t="s">
        <v>26</v>
      </c>
      <c r="D44" s="53">
        <f>3*1.2*2</f>
        <v>7.1999999999999993</v>
      </c>
      <c r="E44" s="52"/>
      <c r="F44" s="54">
        <f t="shared" si="3"/>
        <v>0</v>
      </c>
    </row>
    <row r="45" spans="1:6" x14ac:dyDescent="0.25">
      <c r="A45" s="52" t="s">
        <v>63</v>
      </c>
      <c r="B45" s="2" t="s">
        <v>30</v>
      </c>
      <c r="C45" s="52" t="s">
        <v>26</v>
      </c>
      <c r="D45" s="53"/>
      <c r="E45" s="52"/>
      <c r="F45" s="54">
        <f t="shared" si="3"/>
        <v>0</v>
      </c>
    </row>
    <row r="46" spans="1:6" x14ac:dyDescent="0.25">
      <c r="A46" s="52" t="s">
        <v>131</v>
      </c>
      <c r="B46" s="2" t="s">
        <v>31</v>
      </c>
      <c r="C46" s="52" t="s">
        <v>81</v>
      </c>
      <c r="D46" s="53"/>
      <c r="E46" s="52"/>
      <c r="F46" s="54">
        <f t="shared" si="3"/>
        <v>0</v>
      </c>
    </row>
    <row r="47" spans="1:6" x14ac:dyDescent="0.25">
      <c r="A47" s="60" t="s">
        <v>132</v>
      </c>
      <c r="B47" s="2" t="s">
        <v>133</v>
      </c>
      <c r="C47" s="82" t="s">
        <v>29</v>
      </c>
      <c r="D47" s="60"/>
      <c r="E47" s="60"/>
      <c r="F47" s="61">
        <f t="shared" si="3"/>
        <v>0</v>
      </c>
    </row>
    <row r="48" spans="1:6" x14ac:dyDescent="0.25">
      <c r="A48" s="118" t="s">
        <v>49</v>
      </c>
      <c r="B48" s="118"/>
      <c r="C48" s="118"/>
      <c r="D48" s="118"/>
      <c r="E48" s="118"/>
      <c r="F48" s="62">
        <f>SUM(F34:F47)</f>
        <v>0</v>
      </c>
    </row>
    <row r="49" spans="1:6" ht="17.399999999999999" x14ac:dyDescent="0.3">
      <c r="A49" s="120" t="s">
        <v>313</v>
      </c>
      <c r="B49" s="120"/>
      <c r="C49" s="120"/>
      <c r="D49" s="120"/>
      <c r="E49" s="120"/>
      <c r="F49" s="63">
        <f>F18+F32+F48</f>
        <v>0</v>
      </c>
    </row>
    <row r="50" spans="1:6" ht="30.75" customHeight="1" x14ac:dyDescent="0.25">
      <c r="A50" s="119"/>
      <c r="B50" s="119"/>
      <c r="C50" s="119"/>
      <c r="D50" s="119"/>
      <c r="E50" s="119"/>
      <c r="F50" s="119"/>
    </row>
    <row r="51" spans="1:6" ht="15.6" x14ac:dyDescent="0.3">
      <c r="A51" s="108" t="s">
        <v>304</v>
      </c>
      <c r="B51" s="108"/>
      <c r="C51" s="108"/>
      <c r="D51" s="108"/>
      <c r="E51" s="108"/>
      <c r="F51" s="108"/>
    </row>
    <row r="52" spans="1:6" x14ac:dyDescent="0.25">
      <c r="A52" s="30" t="s">
        <v>211</v>
      </c>
      <c r="B52" s="107" t="s">
        <v>314</v>
      </c>
      <c r="C52" s="107"/>
      <c r="D52" s="107"/>
      <c r="E52" s="107"/>
      <c r="F52" s="107"/>
    </row>
    <row r="53" spans="1:6" x14ac:dyDescent="0.25">
      <c r="A53" s="33" t="s">
        <v>212</v>
      </c>
      <c r="B53" s="34" t="s">
        <v>213</v>
      </c>
      <c r="C53" s="33" t="s">
        <v>7</v>
      </c>
      <c r="D53" s="31">
        <f>0.9*0.9*1*6</f>
        <v>4.8600000000000003</v>
      </c>
      <c r="E53" s="35"/>
      <c r="F53" s="65">
        <f>E53*D53</f>
        <v>0</v>
      </c>
    </row>
    <row r="54" spans="1:6" x14ac:dyDescent="0.25">
      <c r="A54" s="33" t="s">
        <v>212</v>
      </c>
      <c r="B54" s="34" t="s">
        <v>214</v>
      </c>
      <c r="C54" s="33" t="s">
        <v>7</v>
      </c>
      <c r="D54" s="31">
        <f>1*1*1*3</f>
        <v>3</v>
      </c>
      <c r="E54" s="35"/>
      <c r="F54" s="65">
        <f>E54*D54</f>
        <v>0</v>
      </c>
    </row>
    <row r="55" spans="1:6" x14ac:dyDescent="0.25">
      <c r="A55" s="33" t="s">
        <v>215</v>
      </c>
      <c r="B55" s="34" t="s">
        <v>137</v>
      </c>
      <c r="C55" s="33" t="s">
        <v>7</v>
      </c>
      <c r="D55" s="31">
        <f>35.7*0.3*0.8*1.1</f>
        <v>9.424800000000003</v>
      </c>
      <c r="E55" s="35"/>
      <c r="F55" s="65">
        <f>E55*D55</f>
        <v>0</v>
      </c>
    </row>
    <row r="56" spans="1:6" x14ac:dyDescent="0.25">
      <c r="A56" s="33" t="s">
        <v>216</v>
      </c>
      <c r="B56" s="34" t="s">
        <v>138</v>
      </c>
      <c r="C56" s="33" t="s">
        <v>7</v>
      </c>
      <c r="D56" s="31">
        <f>SUM(D60:D61,D64,D63,D67,D62)-SUM(D53:D55)</f>
        <v>16.854824999999998</v>
      </c>
      <c r="E56" s="35"/>
      <c r="F56" s="65">
        <f>E56*D56</f>
        <v>0</v>
      </c>
    </row>
    <row r="57" spans="1:6" x14ac:dyDescent="0.25">
      <c r="A57" s="33" t="s">
        <v>217</v>
      </c>
      <c r="B57" s="34" t="s">
        <v>139</v>
      </c>
      <c r="C57" s="33" t="s">
        <v>7</v>
      </c>
      <c r="D57" s="31">
        <f>29.7*0.45</f>
        <v>13.365</v>
      </c>
      <c r="E57" s="35"/>
      <c r="F57" s="65">
        <f>E57*D57</f>
        <v>0</v>
      </c>
    </row>
    <row r="58" spans="1:6" x14ac:dyDescent="0.25">
      <c r="A58" s="109" t="s">
        <v>8</v>
      </c>
      <c r="B58" s="109"/>
      <c r="C58" s="109"/>
      <c r="D58" s="109"/>
      <c r="E58" s="109"/>
      <c r="F58" s="64">
        <f>+F57+F56+F55+F54+F53</f>
        <v>0</v>
      </c>
    </row>
    <row r="59" spans="1:6" x14ac:dyDescent="0.25">
      <c r="A59" s="30" t="s">
        <v>218</v>
      </c>
      <c r="B59" s="107" t="s">
        <v>210</v>
      </c>
      <c r="C59" s="107"/>
      <c r="D59" s="107"/>
      <c r="E59" s="107"/>
      <c r="F59" s="107"/>
    </row>
    <row r="60" spans="1:6" x14ac:dyDescent="0.25">
      <c r="A60" s="33" t="s">
        <v>219</v>
      </c>
      <c r="B60" s="34" t="s">
        <v>220</v>
      </c>
      <c r="C60" s="33" t="s">
        <v>7</v>
      </c>
      <c r="D60" s="31">
        <f>(0.85*0.85*0.05)*6</f>
        <v>0.21675</v>
      </c>
      <c r="E60" s="35"/>
      <c r="F60" s="65">
        <f t="shared" ref="F60:F65" si="4">E60*D60</f>
        <v>0</v>
      </c>
    </row>
    <row r="61" spans="1:6" x14ac:dyDescent="0.25">
      <c r="A61" s="33" t="s">
        <v>221</v>
      </c>
      <c r="B61" s="34" t="s">
        <v>222</v>
      </c>
      <c r="C61" s="33" t="s">
        <v>7</v>
      </c>
      <c r="D61" s="31">
        <f>(0.95*0.95*0.05)*3</f>
        <v>0.135375</v>
      </c>
      <c r="E61" s="35"/>
      <c r="F61" s="65">
        <f t="shared" si="4"/>
        <v>0</v>
      </c>
    </row>
    <row r="62" spans="1:6" x14ac:dyDescent="0.25">
      <c r="A62" s="33" t="s">
        <v>223</v>
      </c>
      <c r="B62" s="34" t="s">
        <v>224</v>
      </c>
      <c r="C62" s="33" t="s">
        <v>7</v>
      </c>
      <c r="D62" s="31">
        <f>37.5*0.05*0.3</f>
        <v>0.5625</v>
      </c>
      <c r="E62" s="35"/>
      <c r="F62" s="65">
        <f t="shared" si="4"/>
        <v>0</v>
      </c>
    </row>
    <row r="63" spans="1:6" x14ac:dyDescent="0.25">
      <c r="A63" s="33" t="s">
        <v>225</v>
      </c>
      <c r="B63" s="34" t="s">
        <v>226</v>
      </c>
      <c r="C63" s="33" t="s">
        <v>7</v>
      </c>
      <c r="D63" s="31">
        <f>35.7*0.15*0.3</f>
        <v>1.6065</v>
      </c>
      <c r="E63" s="35"/>
      <c r="F63" s="65">
        <f t="shared" si="4"/>
        <v>0</v>
      </c>
    </row>
    <row r="64" spans="1:6" x14ac:dyDescent="0.25">
      <c r="A64" s="33" t="s">
        <v>227</v>
      </c>
      <c r="B64" s="34" t="s">
        <v>228</v>
      </c>
      <c r="C64" s="33" t="s">
        <v>7</v>
      </c>
      <c r="D64" s="31">
        <f>0.15*0.2*0.9*3+0.15*0.15*0.9*6</f>
        <v>0.20250000000000001</v>
      </c>
      <c r="E64" s="35"/>
      <c r="F64" s="65">
        <f t="shared" si="4"/>
        <v>0</v>
      </c>
    </row>
    <row r="65" spans="1:6" x14ac:dyDescent="0.25">
      <c r="A65" s="33" t="s">
        <v>229</v>
      </c>
      <c r="B65" s="34" t="s">
        <v>230</v>
      </c>
      <c r="C65" s="33" t="s">
        <v>7</v>
      </c>
      <c r="D65" s="31">
        <f>29.7*0.08</f>
        <v>2.3759999999999999</v>
      </c>
      <c r="E65" s="35"/>
      <c r="F65" s="65">
        <f t="shared" si="4"/>
        <v>0</v>
      </c>
    </row>
    <row r="66" spans="1:6" x14ac:dyDescent="0.25">
      <c r="A66" s="30" t="s">
        <v>231</v>
      </c>
      <c r="B66" s="107" t="s">
        <v>303</v>
      </c>
      <c r="C66" s="107"/>
      <c r="D66" s="107"/>
      <c r="E66" s="107"/>
      <c r="F66" s="107"/>
    </row>
    <row r="67" spans="1:6" x14ac:dyDescent="0.25">
      <c r="A67" s="33" t="s">
        <v>225</v>
      </c>
      <c r="B67" s="34" t="s">
        <v>232</v>
      </c>
      <c r="C67" s="33" t="s">
        <v>6</v>
      </c>
      <c r="D67" s="31">
        <f>35.7*0.8*1.1</f>
        <v>31.416000000000004</v>
      </c>
      <c r="E67" s="35"/>
      <c r="F67" s="65">
        <f>E67*D67</f>
        <v>0</v>
      </c>
    </row>
    <row r="68" spans="1:6" x14ac:dyDescent="0.25">
      <c r="A68" s="33" t="s">
        <v>227</v>
      </c>
      <c r="B68" s="34" t="s">
        <v>233</v>
      </c>
      <c r="C68" s="33" t="s">
        <v>7</v>
      </c>
      <c r="D68" s="31">
        <f>29.7*0.05</f>
        <v>1.4850000000000001</v>
      </c>
      <c r="E68" s="35"/>
      <c r="F68" s="65">
        <f>E68*D68</f>
        <v>0</v>
      </c>
    </row>
    <row r="69" spans="1:6" x14ac:dyDescent="0.25">
      <c r="A69" s="33" t="s">
        <v>229</v>
      </c>
      <c r="B69" s="34" t="s">
        <v>234</v>
      </c>
      <c r="C69" s="33" t="s">
        <v>7</v>
      </c>
      <c r="D69" s="31">
        <f>0.1</f>
        <v>0.1</v>
      </c>
      <c r="E69" s="35"/>
      <c r="F69" s="65">
        <f>E69*D69</f>
        <v>0</v>
      </c>
    </row>
    <row r="70" spans="1:6" x14ac:dyDescent="0.25">
      <c r="A70" s="33" t="s">
        <v>235</v>
      </c>
      <c r="B70" s="34" t="s">
        <v>236</v>
      </c>
      <c r="C70" s="33" t="s">
        <v>7</v>
      </c>
      <c r="D70" s="31">
        <f>(0.8*0.8*0.3)*6</f>
        <v>1.1520000000000001</v>
      </c>
      <c r="E70" s="35"/>
      <c r="F70" s="66">
        <f>E70*D70</f>
        <v>0</v>
      </c>
    </row>
    <row r="71" spans="1:6" x14ac:dyDescent="0.25">
      <c r="A71" s="33" t="s">
        <v>237</v>
      </c>
      <c r="B71" s="34" t="s">
        <v>238</v>
      </c>
      <c r="C71" s="33" t="s">
        <v>7</v>
      </c>
      <c r="D71" s="31">
        <f>(0.9*0.9*0.3)*3</f>
        <v>0.72899999999999998</v>
      </c>
      <c r="E71" s="35"/>
      <c r="F71" s="66">
        <f>E71*D71</f>
        <v>0</v>
      </c>
    </row>
    <row r="72" spans="1:6" x14ac:dyDescent="0.25">
      <c r="A72" s="109" t="s">
        <v>239</v>
      </c>
      <c r="B72" s="109"/>
      <c r="C72" s="109"/>
      <c r="D72" s="109"/>
      <c r="E72" s="109"/>
      <c r="F72" s="64">
        <f>+SUM(F60:F71)</f>
        <v>0</v>
      </c>
    </row>
    <row r="73" spans="1:6" x14ac:dyDescent="0.25">
      <c r="A73" s="30" t="s">
        <v>240</v>
      </c>
      <c r="B73" s="107" t="s">
        <v>154</v>
      </c>
      <c r="C73" s="107"/>
      <c r="D73" s="107"/>
      <c r="E73" s="107"/>
      <c r="F73" s="107"/>
    </row>
    <row r="74" spans="1:6" x14ac:dyDescent="0.25">
      <c r="A74" s="33" t="s">
        <v>241</v>
      </c>
      <c r="B74" s="34" t="s">
        <v>155</v>
      </c>
      <c r="C74" s="33" t="s">
        <v>7</v>
      </c>
      <c r="D74" s="31">
        <f>0.15*0.2*3.2*3+0.15*0.15*3.2*6</f>
        <v>0.72</v>
      </c>
      <c r="E74" s="35"/>
      <c r="F74" s="66">
        <f t="shared" ref="F74:F79" si="5">E74*D74</f>
        <v>0</v>
      </c>
    </row>
    <row r="75" spans="1:6" x14ac:dyDescent="0.25">
      <c r="A75" s="33" t="s">
        <v>242</v>
      </c>
      <c r="B75" s="34" t="s">
        <v>243</v>
      </c>
      <c r="C75" s="33" t="s">
        <v>7</v>
      </c>
      <c r="D75" s="31">
        <f>35.7*0.15*0.15</f>
        <v>0.80325000000000002</v>
      </c>
      <c r="E75" s="35"/>
      <c r="F75" s="66">
        <f t="shared" si="5"/>
        <v>0</v>
      </c>
    </row>
    <row r="76" spans="1:6" x14ac:dyDescent="0.25">
      <c r="A76" s="33" t="s">
        <v>244</v>
      </c>
      <c r="B76" s="34" t="s">
        <v>245</v>
      </c>
      <c r="C76" s="33" t="s">
        <v>7</v>
      </c>
      <c r="D76" s="36">
        <f>(4*0.2*0.2)</f>
        <v>0.16000000000000003</v>
      </c>
      <c r="E76" s="35"/>
      <c r="F76" s="66">
        <f t="shared" si="5"/>
        <v>0</v>
      </c>
    </row>
    <row r="77" spans="1:6" x14ac:dyDescent="0.25">
      <c r="A77" s="33" t="s">
        <v>246</v>
      </c>
      <c r="B77" s="34" t="s">
        <v>247</v>
      </c>
      <c r="C77" s="33" t="s">
        <v>7</v>
      </c>
      <c r="D77" s="36">
        <f>35.7*0.15*0.4</f>
        <v>2.1420000000000003</v>
      </c>
      <c r="E77" s="35"/>
      <c r="F77" s="66">
        <f t="shared" si="5"/>
        <v>0</v>
      </c>
    </row>
    <row r="78" spans="1:6" x14ac:dyDescent="0.25">
      <c r="A78" s="33" t="s">
        <v>248</v>
      </c>
      <c r="B78" s="34" t="s">
        <v>159</v>
      </c>
      <c r="C78" s="33" t="s">
        <v>7</v>
      </c>
      <c r="D78" s="36">
        <f>6.45*5.3*0.05</f>
        <v>1.7092500000000002</v>
      </c>
      <c r="E78" s="35"/>
      <c r="F78" s="66">
        <f t="shared" si="5"/>
        <v>0</v>
      </c>
    </row>
    <row r="79" spans="1:6" x14ac:dyDescent="0.25">
      <c r="A79" s="33" t="s">
        <v>249</v>
      </c>
      <c r="B79" s="37" t="s">
        <v>250</v>
      </c>
      <c r="C79" s="38" t="s">
        <v>7</v>
      </c>
      <c r="D79" s="36">
        <f>0.28</f>
        <v>0.28000000000000003</v>
      </c>
      <c r="E79" s="35"/>
      <c r="F79" s="66">
        <f t="shared" si="5"/>
        <v>0</v>
      </c>
    </row>
    <row r="80" spans="1:6" x14ac:dyDescent="0.25">
      <c r="A80" s="30" t="s">
        <v>251</v>
      </c>
      <c r="B80" s="107" t="s">
        <v>302</v>
      </c>
      <c r="C80" s="107"/>
      <c r="D80" s="107"/>
      <c r="E80" s="107"/>
      <c r="F80" s="107"/>
    </row>
    <row r="81" spans="1:6" x14ac:dyDescent="0.25">
      <c r="A81" s="33" t="s">
        <v>252</v>
      </c>
      <c r="B81" s="34" t="s">
        <v>198</v>
      </c>
      <c r="C81" s="33" t="s">
        <v>26</v>
      </c>
      <c r="D81" s="36">
        <v>29.7</v>
      </c>
      <c r="E81" s="35"/>
      <c r="F81" s="66">
        <f>+E81*D81</f>
        <v>0</v>
      </c>
    </row>
    <row r="82" spans="1:6" x14ac:dyDescent="0.25">
      <c r="A82" s="109" t="s">
        <v>253</v>
      </c>
      <c r="B82" s="109"/>
      <c r="C82" s="109"/>
      <c r="D82" s="109"/>
      <c r="E82" s="109"/>
      <c r="F82" s="64">
        <f>+SUM(F74:F81)</f>
        <v>0</v>
      </c>
    </row>
    <row r="83" spans="1:6" x14ac:dyDescent="0.25">
      <c r="A83" s="30" t="s">
        <v>254</v>
      </c>
      <c r="B83" s="107" t="s">
        <v>165</v>
      </c>
      <c r="C83" s="107"/>
      <c r="D83" s="107"/>
      <c r="E83" s="107"/>
      <c r="F83" s="107"/>
    </row>
    <row r="84" spans="1:6" x14ac:dyDescent="0.25">
      <c r="A84" s="33" t="s">
        <v>255</v>
      </c>
      <c r="B84" s="34" t="s">
        <v>256</v>
      </c>
      <c r="C84" s="33" t="s">
        <v>6</v>
      </c>
      <c r="D84" s="36">
        <f>35.7*3.2+11.75*0.6</f>
        <v>121.29</v>
      </c>
      <c r="E84" s="35"/>
      <c r="F84" s="66">
        <f>E84*D84</f>
        <v>0</v>
      </c>
    </row>
    <row r="85" spans="1:6" x14ac:dyDescent="0.25">
      <c r="A85" s="33" t="s">
        <v>257</v>
      </c>
      <c r="B85" s="34" t="s">
        <v>258</v>
      </c>
      <c r="C85" s="33" t="s">
        <v>29</v>
      </c>
      <c r="D85" s="36">
        <v>4</v>
      </c>
      <c r="E85" s="35"/>
      <c r="F85" s="66">
        <f>E85*D85</f>
        <v>0</v>
      </c>
    </row>
    <row r="86" spans="1:6" x14ac:dyDescent="0.25">
      <c r="A86" s="109" t="s">
        <v>259</v>
      </c>
      <c r="B86" s="109"/>
      <c r="C86" s="109"/>
      <c r="D86" s="109"/>
      <c r="E86" s="109"/>
      <c r="F86" s="64">
        <f>+F85+F84</f>
        <v>0</v>
      </c>
    </row>
    <row r="87" spans="1:6" x14ac:dyDescent="0.25">
      <c r="A87" s="30" t="s">
        <v>260</v>
      </c>
      <c r="B87" s="107" t="s">
        <v>169</v>
      </c>
      <c r="C87" s="107"/>
      <c r="D87" s="107"/>
      <c r="E87" s="107"/>
      <c r="F87" s="107"/>
    </row>
    <row r="88" spans="1:6" x14ac:dyDescent="0.25">
      <c r="A88" s="33" t="s">
        <v>261</v>
      </c>
      <c r="B88" s="34" t="s">
        <v>262</v>
      </c>
      <c r="C88" s="33" t="s">
        <v>6</v>
      </c>
      <c r="D88" s="36">
        <f>114.24</f>
        <v>114.24</v>
      </c>
      <c r="E88" s="35"/>
      <c r="F88" s="66">
        <f>E88*D88</f>
        <v>0</v>
      </c>
    </row>
    <row r="89" spans="1:6" x14ac:dyDescent="0.25">
      <c r="A89" s="33" t="s">
        <v>263</v>
      </c>
      <c r="B89" s="34" t="s">
        <v>264</v>
      </c>
      <c r="C89" s="33" t="s">
        <v>6</v>
      </c>
      <c r="D89" s="36">
        <f>(6.3+5.3)*2*4.1</f>
        <v>95.11999999999999</v>
      </c>
      <c r="E89" s="35"/>
      <c r="F89" s="66">
        <f>E89*D89</f>
        <v>0</v>
      </c>
    </row>
    <row r="90" spans="1:6" x14ac:dyDescent="0.25">
      <c r="A90" s="33" t="s">
        <v>265</v>
      </c>
      <c r="B90" s="34" t="s">
        <v>172</v>
      </c>
      <c r="C90" s="33" t="s">
        <v>6</v>
      </c>
      <c r="D90" s="36">
        <v>29.7</v>
      </c>
      <c r="E90" s="35"/>
      <c r="F90" s="66">
        <f>E90*D90</f>
        <v>0</v>
      </c>
    </row>
    <row r="91" spans="1:6" x14ac:dyDescent="0.25">
      <c r="A91" s="109" t="s">
        <v>266</v>
      </c>
      <c r="B91" s="109"/>
      <c r="C91" s="109"/>
      <c r="D91" s="109"/>
      <c r="E91" s="109"/>
      <c r="F91" s="64">
        <f>+F90+F89+F88</f>
        <v>0</v>
      </c>
    </row>
    <row r="92" spans="1:6" x14ac:dyDescent="0.25">
      <c r="A92" s="30" t="s">
        <v>267</v>
      </c>
      <c r="B92" s="107" t="s">
        <v>298</v>
      </c>
      <c r="C92" s="107"/>
      <c r="D92" s="107"/>
      <c r="E92" s="107"/>
      <c r="F92" s="107"/>
    </row>
    <row r="93" spans="1:6" x14ac:dyDescent="0.25">
      <c r="A93" s="33" t="s">
        <v>268</v>
      </c>
      <c r="B93" s="34" t="s">
        <v>269</v>
      </c>
      <c r="C93" s="33" t="s">
        <v>6</v>
      </c>
      <c r="D93" s="36">
        <v>34.74</v>
      </c>
      <c r="E93" s="35"/>
      <c r="F93" s="66">
        <f>E93*D93</f>
        <v>0</v>
      </c>
    </row>
    <row r="94" spans="1:6" x14ac:dyDescent="0.25">
      <c r="A94" s="33" t="s">
        <v>270</v>
      </c>
      <c r="B94" s="37" t="s">
        <v>31</v>
      </c>
      <c r="C94" s="33" t="s">
        <v>81</v>
      </c>
      <c r="D94" s="36">
        <f>(6.15+5.3)</f>
        <v>11.45</v>
      </c>
      <c r="E94" s="35"/>
      <c r="F94" s="66">
        <f>E94*D94</f>
        <v>0</v>
      </c>
    </row>
    <row r="95" spans="1:6" x14ac:dyDescent="0.25">
      <c r="A95" s="124" t="s">
        <v>271</v>
      </c>
      <c r="B95" s="124"/>
      <c r="C95" s="124"/>
      <c r="D95" s="124"/>
      <c r="E95" s="124"/>
      <c r="F95" s="64">
        <f>+F94+F93</f>
        <v>0</v>
      </c>
    </row>
    <row r="96" spans="1:6" x14ac:dyDescent="0.25">
      <c r="A96" s="30" t="s">
        <v>272</v>
      </c>
      <c r="B96" s="107" t="s">
        <v>176</v>
      </c>
      <c r="C96" s="107"/>
      <c r="D96" s="107"/>
      <c r="E96" s="107"/>
      <c r="F96" s="107"/>
    </row>
    <row r="97" spans="1:6" ht="27.6" x14ac:dyDescent="0.25">
      <c r="A97" s="33" t="s">
        <v>273</v>
      </c>
      <c r="B97" s="37" t="s">
        <v>274</v>
      </c>
      <c r="C97" s="38" t="s">
        <v>29</v>
      </c>
      <c r="D97" s="36">
        <v>1</v>
      </c>
      <c r="E97" s="35"/>
      <c r="F97" s="67">
        <f>+E97*D97</f>
        <v>0</v>
      </c>
    </row>
    <row r="98" spans="1:6" ht="27.6" x14ac:dyDescent="0.25">
      <c r="A98" s="33" t="s">
        <v>275</v>
      </c>
      <c r="B98" s="37" t="s">
        <v>276</v>
      </c>
      <c r="C98" s="38" t="s">
        <v>29</v>
      </c>
      <c r="D98" s="36">
        <v>2</v>
      </c>
      <c r="E98" s="35"/>
      <c r="F98" s="67">
        <f>+E98*D98</f>
        <v>0</v>
      </c>
    </row>
    <row r="99" spans="1:6" ht="27.6" x14ac:dyDescent="0.25">
      <c r="A99" s="33" t="s">
        <v>277</v>
      </c>
      <c r="B99" s="37" t="s">
        <v>278</v>
      </c>
      <c r="C99" s="38" t="s">
        <v>29</v>
      </c>
      <c r="D99" s="36">
        <v>1</v>
      </c>
      <c r="E99" s="35"/>
      <c r="F99" s="67">
        <f>+E99*D99</f>
        <v>0</v>
      </c>
    </row>
    <row r="100" spans="1:6" ht="27.6" x14ac:dyDescent="0.25">
      <c r="A100" s="33" t="s">
        <v>279</v>
      </c>
      <c r="B100" s="37" t="s">
        <v>280</v>
      </c>
      <c r="C100" s="38" t="s">
        <v>29</v>
      </c>
      <c r="D100" s="36">
        <v>3</v>
      </c>
      <c r="E100" s="35"/>
      <c r="F100" s="67">
        <f>+E100*D100</f>
        <v>0</v>
      </c>
    </row>
    <row r="101" spans="1:6" x14ac:dyDescent="0.25">
      <c r="A101" s="124" t="s">
        <v>281</v>
      </c>
      <c r="B101" s="124"/>
      <c r="C101" s="124"/>
      <c r="D101" s="124"/>
      <c r="E101" s="124"/>
      <c r="F101" s="64">
        <f>+SUM(F97:F100)</f>
        <v>0</v>
      </c>
    </row>
    <row r="102" spans="1:6" x14ac:dyDescent="0.25">
      <c r="A102" s="30" t="s">
        <v>282</v>
      </c>
      <c r="B102" s="107" t="s">
        <v>179</v>
      </c>
      <c r="C102" s="107"/>
      <c r="D102" s="107"/>
      <c r="E102" s="107"/>
      <c r="F102" s="107"/>
    </row>
    <row r="103" spans="1:6" x14ac:dyDescent="0.25">
      <c r="A103" s="33" t="s">
        <v>283</v>
      </c>
      <c r="B103" s="34" t="s">
        <v>181</v>
      </c>
      <c r="C103" s="33" t="s">
        <v>6</v>
      </c>
      <c r="D103" s="36">
        <f>SUM(D104:D105)</f>
        <v>143.94</v>
      </c>
      <c r="E103" s="35"/>
      <c r="F103" s="66">
        <f>E103*D103</f>
        <v>0</v>
      </c>
    </row>
    <row r="104" spans="1:6" x14ac:dyDescent="0.25">
      <c r="A104" s="33" t="s">
        <v>284</v>
      </c>
      <c r="B104" s="34" t="s">
        <v>285</v>
      </c>
      <c r="C104" s="33" t="s">
        <v>6</v>
      </c>
      <c r="D104" s="36">
        <f>+D109</f>
        <v>29.7</v>
      </c>
      <c r="E104" s="35"/>
      <c r="F104" s="66">
        <f>E104*D104</f>
        <v>0</v>
      </c>
    </row>
    <row r="105" spans="1:6" x14ac:dyDescent="0.25">
      <c r="A105" s="33" t="s">
        <v>286</v>
      </c>
      <c r="B105" s="34" t="s">
        <v>287</v>
      </c>
      <c r="C105" s="33" t="s">
        <v>6</v>
      </c>
      <c r="D105" s="36">
        <f>114.24</f>
        <v>114.24</v>
      </c>
      <c r="E105" s="35"/>
      <c r="F105" s="66">
        <f>E105*D105</f>
        <v>0</v>
      </c>
    </row>
    <row r="106" spans="1:6" x14ac:dyDescent="0.25">
      <c r="A106" s="33" t="s">
        <v>288</v>
      </c>
      <c r="B106" s="34" t="s">
        <v>289</v>
      </c>
      <c r="C106" s="33" t="s">
        <v>6</v>
      </c>
      <c r="D106" s="36">
        <f>D89</f>
        <v>95.11999999999999</v>
      </c>
      <c r="E106" s="35"/>
      <c r="F106" s="66">
        <f>E106*D106</f>
        <v>0</v>
      </c>
    </row>
    <row r="107" spans="1:6" ht="21.75" customHeight="1" x14ac:dyDescent="0.25">
      <c r="A107" s="124" t="s">
        <v>290</v>
      </c>
      <c r="B107" s="124"/>
      <c r="C107" s="124"/>
      <c r="D107" s="124"/>
      <c r="E107" s="124"/>
      <c r="F107" s="64">
        <f>+F106+F105+F104+F103</f>
        <v>0</v>
      </c>
    </row>
    <row r="108" spans="1:6" x14ac:dyDescent="0.25">
      <c r="A108" s="30" t="s">
        <v>282</v>
      </c>
      <c r="B108" s="107" t="s">
        <v>294</v>
      </c>
      <c r="C108" s="107"/>
      <c r="D108" s="107"/>
      <c r="E108" s="107"/>
      <c r="F108" s="107"/>
    </row>
    <row r="109" spans="1:6" x14ac:dyDescent="0.25">
      <c r="A109" s="33" t="s">
        <v>283</v>
      </c>
      <c r="B109" s="3" t="s">
        <v>291</v>
      </c>
      <c r="C109" s="40" t="s">
        <v>81</v>
      </c>
      <c r="D109" s="41">
        <f>20+5+4.7</f>
        <v>29.7</v>
      </c>
      <c r="E109" s="20"/>
      <c r="F109" s="68">
        <f>+D109*E109</f>
        <v>0</v>
      </c>
    </row>
    <row r="110" spans="1:6" x14ac:dyDescent="0.25">
      <c r="A110" s="33" t="s">
        <v>284</v>
      </c>
      <c r="B110" s="3" t="s">
        <v>292</v>
      </c>
      <c r="C110" s="40" t="s">
        <v>81</v>
      </c>
      <c r="D110" s="41">
        <v>35.700000000000003</v>
      </c>
      <c r="E110" s="20"/>
      <c r="F110" s="68">
        <f>+D110*E110</f>
        <v>0</v>
      </c>
    </row>
    <row r="111" spans="1:6" x14ac:dyDescent="0.25">
      <c r="A111" s="124" t="s">
        <v>293</v>
      </c>
      <c r="B111" s="124"/>
      <c r="C111" s="124"/>
      <c r="D111" s="124"/>
      <c r="E111" s="124"/>
      <c r="F111" s="64">
        <f>SUM(F109:F110)</f>
        <v>0</v>
      </c>
    </row>
    <row r="112" spans="1:6" x14ac:dyDescent="0.25">
      <c r="A112" s="30" t="s">
        <v>347</v>
      </c>
      <c r="B112" s="125" t="s">
        <v>348</v>
      </c>
      <c r="C112" s="125"/>
      <c r="D112" s="125"/>
      <c r="E112" s="125"/>
      <c r="F112" s="125"/>
    </row>
    <row r="113" spans="1:6" ht="82.8" x14ac:dyDescent="0.25">
      <c r="A113" s="38" t="s">
        <v>349</v>
      </c>
      <c r="B113" s="2" t="s">
        <v>350</v>
      </c>
      <c r="C113" s="40" t="s">
        <v>4</v>
      </c>
      <c r="D113" s="41">
        <v>1</v>
      </c>
      <c r="E113" s="20"/>
      <c r="F113" s="68"/>
    </row>
    <row r="114" spans="1:6" ht="14.4" customHeight="1" x14ac:dyDescent="0.25">
      <c r="A114" s="126" t="s">
        <v>362</v>
      </c>
      <c r="B114" s="127"/>
      <c r="C114" s="127"/>
      <c r="D114" s="127"/>
      <c r="E114" s="128"/>
      <c r="F114" s="96"/>
    </row>
    <row r="115" spans="1:6" ht="17.399999999999999" x14ac:dyDescent="0.3">
      <c r="A115" s="121" t="s">
        <v>301</v>
      </c>
      <c r="B115" s="122"/>
      <c r="C115" s="122"/>
      <c r="D115" s="122"/>
      <c r="E115" s="123"/>
      <c r="F115" s="69">
        <f>SUM(F58+F72+F82+F86+F91+F95+F101+F107+F111)</f>
        <v>0</v>
      </c>
    </row>
    <row r="116" spans="1:6" x14ac:dyDescent="0.25">
      <c r="B116" s="51"/>
      <c r="F116" s="51"/>
    </row>
    <row r="117" spans="1:6" x14ac:dyDescent="0.25">
      <c r="B117" s="51"/>
      <c r="F117" s="51"/>
    </row>
    <row r="118" spans="1:6" ht="15.6" x14ac:dyDescent="0.3">
      <c r="A118" s="108" t="s">
        <v>305</v>
      </c>
      <c r="B118" s="108"/>
      <c r="C118" s="108"/>
      <c r="D118" s="108"/>
      <c r="E118" s="108"/>
      <c r="F118" s="108"/>
    </row>
    <row r="119" spans="1:6" x14ac:dyDescent="0.25">
      <c r="A119" s="30">
        <v>1</v>
      </c>
      <c r="B119" s="107" t="s">
        <v>314</v>
      </c>
      <c r="C119" s="107"/>
      <c r="D119" s="107"/>
      <c r="E119" s="107"/>
      <c r="F119" s="107"/>
    </row>
    <row r="120" spans="1:6" ht="16.2" x14ac:dyDescent="0.25">
      <c r="A120" s="42" t="s">
        <v>3</v>
      </c>
      <c r="B120" s="37" t="s">
        <v>70</v>
      </c>
      <c r="C120" s="42" t="s">
        <v>316</v>
      </c>
      <c r="D120" s="44">
        <v>18.899999999999999</v>
      </c>
      <c r="E120" s="42"/>
      <c r="F120" s="67">
        <f>D120*E120</f>
        <v>0</v>
      </c>
    </row>
    <row r="121" spans="1:6" ht="16.2" x14ac:dyDescent="0.25">
      <c r="A121" s="42" t="s">
        <v>92</v>
      </c>
      <c r="B121" s="37" t="s">
        <v>71</v>
      </c>
      <c r="C121" s="42" t="s">
        <v>316</v>
      </c>
      <c r="D121" s="42">
        <v>0.97199999999999998</v>
      </c>
      <c r="E121" s="42"/>
      <c r="F121" s="67">
        <f>D121*E121</f>
        <v>0</v>
      </c>
    </row>
    <row r="122" spans="1:6" ht="16.2" x14ac:dyDescent="0.25">
      <c r="A122" s="42" t="s">
        <v>93</v>
      </c>
      <c r="B122" s="37" t="s">
        <v>205</v>
      </c>
      <c r="C122" s="42" t="s">
        <v>316</v>
      </c>
      <c r="D122" s="44">
        <f>(4.05*0.3*0.55)+(4.2*1*0.3)+(1.6*1.15*0.15)</f>
        <v>2.20425</v>
      </c>
      <c r="E122" s="42"/>
      <c r="F122" s="67">
        <f>D122*E122</f>
        <v>0</v>
      </c>
    </row>
    <row r="123" spans="1:6" x14ac:dyDescent="0.25">
      <c r="A123" s="135" t="s">
        <v>102</v>
      </c>
      <c r="B123" s="135"/>
      <c r="C123" s="135"/>
      <c r="D123" s="135"/>
      <c r="E123" s="135"/>
      <c r="F123" s="64">
        <f>SUM(F120:F122)</f>
        <v>0</v>
      </c>
    </row>
    <row r="124" spans="1:6" x14ac:dyDescent="0.25">
      <c r="A124" s="30">
        <v>2</v>
      </c>
      <c r="B124" s="107" t="s">
        <v>210</v>
      </c>
      <c r="C124" s="107"/>
      <c r="D124" s="107"/>
      <c r="E124" s="107"/>
      <c r="F124" s="107"/>
    </row>
    <row r="125" spans="1:6" ht="16.2" x14ac:dyDescent="0.25">
      <c r="A125" s="42" t="s">
        <v>5</v>
      </c>
      <c r="B125" s="37" t="s">
        <v>317</v>
      </c>
      <c r="C125" s="42" t="s">
        <v>316</v>
      </c>
      <c r="D125" s="44">
        <f>(15.25*0.05*0.6+4.2*0.05*0.25)</f>
        <v>0.51</v>
      </c>
      <c r="E125" s="42"/>
      <c r="F125" s="67">
        <f t="shared" ref="F125:F133" si="6">D125*E125</f>
        <v>0</v>
      </c>
    </row>
    <row r="126" spans="1:6" ht="16.2" x14ac:dyDescent="0.25">
      <c r="A126" s="42" t="s">
        <v>94</v>
      </c>
      <c r="B126" s="37" t="s">
        <v>318</v>
      </c>
      <c r="C126" s="42" t="s">
        <v>316</v>
      </c>
      <c r="D126" s="44">
        <f>14.8*0.2</f>
        <v>2.9600000000000004</v>
      </c>
      <c r="E126" s="42"/>
      <c r="F126" s="67">
        <f t="shared" si="6"/>
        <v>0</v>
      </c>
    </row>
    <row r="127" spans="1:6" ht="16.2" x14ac:dyDescent="0.25">
      <c r="A127" s="42" t="s">
        <v>95</v>
      </c>
      <c r="B127" s="37" t="s">
        <v>319</v>
      </c>
      <c r="C127" s="42" t="s">
        <v>316</v>
      </c>
      <c r="D127" s="44">
        <v>1.0169999999999999</v>
      </c>
      <c r="E127" s="42"/>
      <c r="F127" s="67">
        <f t="shared" si="6"/>
        <v>0</v>
      </c>
    </row>
    <row r="128" spans="1:6" ht="16.2" x14ac:dyDescent="0.25">
      <c r="A128" s="42" t="s">
        <v>96</v>
      </c>
      <c r="B128" s="70" t="s">
        <v>320</v>
      </c>
      <c r="C128" s="46" t="s">
        <v>321</v>
      </c>
      <c r="D128" s="46">
        <v>0.12</v>
      </c>
      <c r="E128" s="42"/>
      <c r="F128" s="67">
        <f t="shared" si="6"/>
        <v>0</v>
      </c>
    </row>
    <row r="129" spans="1:6" x14ac:dyDescent="0.25">
      <c r="A129" s="42" t="s">
        <v>97</v>
      </c>
      <c r="B129" s="70" t="s">
        <v>73</v>
      </c>
      <c r="C129" s="46" t="str">
        <f>+C128</f>
        <v>m3</v>
      </c>
      <c r="D129" s="46">
        <f>2.9*1*0.1</f>
        <v>0.28999999999999998</v>
      </c>
      <c r="E129" s="42"/>
      <c r="F129" s="67">
        <f t="shared" si="6"/>
        <v>0</v>
      </c>
    </row>
    <row r="130" spans="1:6" x14ac:dyDescent="0.25">
      <c r="A130" s="42" t="s">
        <v>98</v>
      </c>
      <c r="B130" s="70" t="s">
        <v>74</v>
      </c>
      <c r="C130" s="46" t="str">
        <f>+C132</f>
        <v>m3</v>
      </c>
      <c r="D130" s="47">
        <v>0.19500000000000001</v>
      </c>
      <c r="E130" s="42"/>
      <c r="F130" s="67">
        <f t="shared" si="6"/>
        <v>0</v>
      </c>
    </row>
    <row r="131" spans="1:6" ht="16.2" x14ac:dyDescent="0.25">
      <c r="A131" s="42" t="s">
        <v>99</v>
      </c>
      <c r="B131" s="37" t="s">
        <v>75</v>
      </c>
      <c r="C131" s="42" t="s">
        <v>322</v>
      </c>
      <c r="D131" s="44">
        <f>14.35*1.6+4.05*0.55</f>
        <v>25.1875</v>
      </c>
      <c r="E131" s="42"/>
      <c r="F131" s="67">
        <f t="shared" si="6"/>
        <v>0</v>
      </c>
    </row>
    <row r="132" spans="1:6" ht="27.6" x14ac:dyDescent="0.25">
      <c r="A132" s="42" t="s">
        <v>100</v>
      </c>
      <c r="B132" s="37" t="s">
        <v>123</v>
      </c>
      <c r="C132" s="42" t="s">
        <v>316</v>
      </c>
      <c r="D132" s="42">
        <v>0.84</v>
      </c>
      <c r="E132" s="42"/>
      <c r="F132" s="67">
        <f t="shared" si="6"/>
        <v>0</v>
      </c>
    </row>
    <row r="133" spans="1:6" ht="16.2" x14ac:dyDescent="0.25">
      <c r="A133" s="42" t="s">
        <v>101</v>
      </c>
      <c r="B133" s="37" t="s">
        <v>76</v>
      </c>
      <c r="C133" s="42" t="s">
        <v>322</v>
      </c>
      <c r="D133" s="44">
        <f>19.4*1.6</f>
        <v>31.04</v>
      </c>
      <c r="E133" s="42"/>
      <c r="F133" s="67">
        <f t="shared" si="6"/>
        <v>0</v>
      </c>
    </row>
    <row r="134" spans="1:6" x14ac:dyDescent="0.25">
      <c r="A134" s="135" t="s">
        <v>103</v>
      </c>
      <c r="B134" s="135"/>
      <c r="C134" s="135"/>
      <c r="D134" s="135"/>
      <c r="E134" s="135"/>
      <c r="F134" s="64">
        <f>SUM(F125:F133)</f>
        <v>0</v>
      </c>
    </row>
    <row r="135" spans="1:6" x14ac:dyDescent="0.25">
      <c r="A135" s="30">
        <v>3</v>
      </c>
      <c r="B135" s="107" t="s">
        <v>154</v>
      </c>
      <c r="C135" s="107"/>
      <c r="D135" s="107"/>
      <c r="E135" s="107"/>
      <c r="F135" s="107"/>
    </row>
    <row r="136" spans="1:6" ht="27.6" x14ac:dyDescent="0.25">
      <c r="A136" s="42" t="s">
        <v>9</v>
      </c>
      <c r="B136" s="37" t="s">
        <v>77</v>
      </c>
      <c r="C136" s="42" t="s">
        <v>316</v>
      </c>
      <c r="D136" s="42">
        <v>0.85</v>
      </c>
      <c r="E136" s="42"/>
      <c r="F136" s="67">
        <f>D136*E136</f>
        <v>0</v>
      </c>
    </row>
    <row r="137" spans="1:6" ht="16.2" x14ac:dyDescent="0.25">
      <c r="A137" s="42" t="s">
        <v>109</v>
      </c>
      <c r="B137" s="37" t="s">
        <v>78</v>
      </c>
      <c r="C137" s="42" t="s">
        <v>322</v>
      </c>
      <c r="D137" s="44">
        <v>37.11</v>
      </c>
      <c r="E137" s="42"/>
      <c r="F137" s="67">
        <f>D137*E137</f>
        <v>0</v>
      </c>
    </row>
    <row r="138" spans="1:6" ht="16.2" x14ac:dyDescent="0.25">
      <c r="A138" s="42" t="s">
        <v>10</v>
      </c>
      <c r="B138" s="37" t="s">
        <v>323</v>
      </c>
      <c r="C138" s="42" t="s">
        <v>316</v>
      </c>
      <c r="D138" s="47">
        <f>0.49+0.2</f>
        <v>0.69</v>
      </c>
      <c r="E138" s="42"/>
      <c r="F138" s="67">
        <f>D138*E138</f>
        <v>0</v>
      </c>
    </row>
    <row r="139" spans="1:6" x14ac:dyDescent="0.25">
      <c r="A139" s="135" t="s">
        <v>104</v>
      </c>
      <c r="B139" s="135"/>
      <c r="C139" s="135"/>
      <c r="D139" s="135"/>
      <c r="E139" s="135"/>
      <c r="F139" s="64">
        <f>SUM(F136:F138)</f>
        <v>0</v>
      </c>
    </row>
    <row r="140" spans="1:6" x14ac:dyDescent="0.25">
      <c r="A140" s="30">
        <v>4</v>
      </c>
      <c r="B140" s="107" t="s">
        <v>169</v>
      </c>
      <c r="C140" s="107"/>
      <c r="D140" s="107"/>
      <c r="E140" s="107"/>
      <c r="F140" s="107"/>
    </row>
    <row r="141" spans="1:6" ht="16.2" x14ac:dyDescent="0.25">
      <c r="A141" s="42" t="s">
        <v>17</v>
      </c>
      <c r="B141" s="37" t="s">
        <v>79</v>
      </c>
      <c r="C141" s="42" t="s">
        <v>322</v>
      </c>
      <c r="D141" s="42">
        <f>15.2*2.2</f>
        <v>33.44</v>
      </c>
      <c r="E141" s="42"/>
      <c r="F141" s="67">
        <f>D141*E141</f>
        <v>0</v>
      </c>
    </row>
    <row r="142" spans="1:6" ht="16.2" x14ac:dyDescent="0.25">
      <c r="A142" s="42" t="s">
        <v>18</v>
      </c>
      <c r="B142" s="37" t="s">
        <v>80</v>
      </c>
      <c r="C142" s="42" t="s">
        <v>322</v>
      </c>
      <c r="D142" s="42">
        <f>34.21</f>
        <v>34.21</v>
      </c>
      <c r="E142" s="42"/>
      <c r="F142" s="67">
        <f>D142*E142</f>
        <v>0</v>
      </c>
    </row>
    <row r="143" spans="1:6" x14ac:dyDescent="0.25">
      <c r="A143" s="135" t="s">
        <v>105</v>
      </c>
      <c r="B143" s="135"/>
      <c r="C143" s="135"/>
      <c r="D143" s="135"/>
      <c r="E143" s="135"/>
      <c r="F143" s="64">
        <f>SUM(F141:F142)</f>
        <v>0</v>
      </c>
    </row>
    <row r="144" spans="1:6" x14ac:dyDescent="0.25">
      <c r="A144" s="30">
        <v>5</v>
      </c>
      <c r="B144" s="107" t="s">
        <v>295</v>
      </c>
      <c r="C144" s="107"/>
      <c r="D144" s="107"/>
      <c r="E144" s="107"/>
      <c r="F144" s="107"/>
    </row>
    <row r="145" spans="1:6" ht="27.6" x14ac:dyDescent="0.25">
      <c r="A145" s="42" t="s">
        <v>27</v>
      </c>
      <c r="B145" s="37" t="s">
        <v>200</v>
      </c>
      <c r="C145" s="42" t="s">
        <v>81</v>
      </c>
      <c r="D145" s="42">
        <v>3.6</v>
      </c>
      <c r="E145" s="42"/>
      <c r="F145" s="67">
        <f>D145*E145</f>
        <v>0</v>
      </c>
    </row>
    <row r="146" spans="1:6" ht="16.2" x14ac:dyDescent="0.25">
      <c r="A146" s="42" t="s">
        <v>28</v>
      </c>
      <c r="B146" s="37" t="s">
        <v>82</v>
      </c>
      <c r="C146" s="42" t="s">
        <v>322</v>
      </c>
      <c r="D146" s="42">
        <v>4.88</v>
      </c>
      <c r="E146" s="42"/>
      <c r="F146" s="67">
        <f>D146*E146</f>
        <v>0</v>
      </c>
    </row>
    <row r="147" spans="1:6" ht="27.6" x14ac:dyDescent="0.25">
      <c r="A147" s="42" t="s">
        <v>47</v>
      </c>
      <c r="B147" s="37" t="s">
        <v>83</v>
      </c>
      <c r="C147" s="42" t="s">
        <v>322</v>
      </c>
      <c r="D147" s="42">
        <v>6.82</v>
      </c>
      <c r="E147" s="42"/>
      <c r="F147" s="67">
        <f>D147*E147</f>
        <v>0</v>
      </c>
    </row>
    <row r="148" spans="1:6" x14ac:dyDescent="0.25">
      <c r="A148" s="135" t="s">
        <v>106</v>
      </c>
      <c r="B148" s="135"/>
      <c r="C148" s="135"/>
      <c r="D148" s="135"/>
      <c r="E148" s="135"/>
      <c r="F148" s="64">
        <f>SUM(F145:F147)</f>
        <v>0</v>
      </c>
    </row>
    <row r="149" spans="1:6" x14ac:dyDescent="0.25">
      <c r="A149" s="30">
        <v>6</v>
      </c>
      <c r="B149" s="107" t="s">
        <v>311</v>
      </c>
      <c r="C149" s="107"/>
      <c r="D149" s="107"/>
      <c r="E149" s="107"/>
      <c r="F149" s="107"/>
    </row>
    <row r="150" spans="1:6" ht="27.6" x14ac:dyDescent="0.25">
      <c r="A150" s="42" t="s">
        <v>66</v>
      </c>
      <c r="B150" s="37" t="s">
        <v>84</v>
      </c>
      <c r="C150" s="42" t="s">
        <v>29</v>
      </c>
      <c r="D150" s="42">
        <v>2</v>
      </c>
      <c r="E150" s="42"/>
      <c r="F150" s="67">
        <f>D150*E150</f>
        <v>0</v>
      </c>
    </row>
    <row r="151" spans="1:6" ht="27.6" x14ac:dyDescent="0.25">
      <c r="A151" s="42" t="s">
        <v>67</v>
      </c>
      <c r="B151" s="37" t="s">
        <v>85</v>
      </c>
      <c r="C151" s="42" t="s">
        <v>4</v>
      </c>
      <c r="D151" s="42">
        <v>1</v>
      </c>
      <c r="E151" s="42"/>
      <c r="F151" s="67">
        <f>D151*E151</f>
        <v>0</v>
      </c>
    </row>
    <row r="152" spans="1:6" x14ac:dyDescent="0.25">
      <c r="A152" s="42" t="s">
        <v>110</v>
      </c>
      <c r="B152" s="37" t="s">
        <v>86</v>
      </c>
      <c r="C152" s="42" t="s">
        <v>29</v>
      </c>
      <c r="D152" s="42">
        <v>1</v>
      </c>
      <c r="E152" s="42"/>
      <c r="F152" s="67">
        <f>D152*E152</f>
        <v>0</v>
      </c>
    </row>
    <row r="153" spans="1:6" x14ac:dyDescent="0.25">
      <c r="A153" s="135" t="s">
        <v>107</v>
      </c>
      <c r="B153" s="135"/>
      <c r="C153" s="135"/>
      <c r="D153" s="135"/>
      <c r="E153" s="135"/>
      <c r="F153" s="64">
        <f>SUM(F150:F152)</f>
        <v>0</v>
      </c>
    </row>
    <row r="154" spans="1:6" x14ac:dyDescent="0.25">
      <c r="A154" s="30">
        <v>7</v>
      </c>
      <c r="B154" s="107" t="s">
        <v>296</v>
      </c>
      <c r="C154" s="107"/>
      <c r="D154" s="107"/>
      <c r="E154" s="107"/>
      <c r="F154" s="107"/>
    </row>
    <row r="155" spans="1:6" ht="16.2" x14ac:dyDescent="0.25">
      <c r="A155" s="42" t="s">
        <v>68</v>
      </c>
      <c r="B155" s="37" t="s">
        <v>87</v>
      </c>
      <c r="C155" s="42" t="s">
        <v>322</v>
      </c>
      <c r="D155" s="42">
        <v>8.16</v>
      </c>
      <c r="E155" s="42"/>
      <c r="F155" s="67">
        <f>D155*E155</f>
        <v>0</v>
      </c>
    </row>
    <row r="156" spans="1:6" ht="16.2" x14ac:dyDescent="0.25">
      <c r="A156" s="42" t="s">
        <v>69</v>
      </c>
      <c r="B156" s="37" t="s">
        <v>88</v>
      </c>
      <c r="C156" s="42" t="s">
        <v>322</v>
      </c>
      <c r="D156" s="42">
        <v>21.56</v>
      </c>
      <c r="E156" s="42"/>
      <c r="F156" s="67">
        <f>D156*E156</f>
        <v>0</v>
      </c>
    </row>
    <row r="157" spans="1:6" ht="16.2" x14ac:dyDescent="0.25">
      <c r="A157" s="42" t="s">
        <v>111</v>
      </c>
      <c r="B157" s="37" t="s">
        <v>89</v>
      </c>
      <c r="C157" s="42" t="s">
        <v>324</v>
      </c>
      <c r="D157" s="42">
        <v>34.26</v>
      </c>
      <c r="E157" s="42"/>
      <c r="F157" s="67">
        <f>D157*E157</f>
        <v>0</v>
      </c>
    </row>
    <row r="158" spans="1:6" x14ac:dyDescent="0.25">
      <c r="A158" s="135" t="s">
        <v>108</v>
      </c>
      <c r="B158" s="135"/>
      <c r="C158" s="135"/>
      <c r="D158" s="135"/>
      <c r="E158" s="135"/>
      <c r="F158" s="64">
        <f>SUM(F155:F157)</f>
        <v>0</v>
      </c>
    </row>
    <row r="159" spans="1:6" x14ac:dyDescent="0.25">
      <c r="A159" s="30">
        <v>8</v>
      </c>
      <c r="B159" s="107" t="s">
        <v>312</v>
      </c>
      <c r="C159" s="107"/>
      <c r="D159" s="107"/>
      <c r="E159" s="107"/>
      <c r="F159" s="107"/>
    </row>
    <row r="160" spans="1:6" ht="27.6" x14ac:dyDescent="0.25">
      <c r="A160" s="42" t="s">
        <v>112</v>
      </c>
      <c r="B160" s="37" t="s">
        <v>199</v>
      </c>
      <c r="C160" s="42" t="s">
        <v>81</v>
      </c>
      <c r="D160" s="42">
        <v>5</v>
      </c>
      <c r="E160" s="42"/>
      <c r="F160" s="67">
        <f t="shared" ref="F160:F163" si="7">D160*E160</f>
        <v>0</v>
      </c>
    </row>
    <row r="161" spans="1:6" x14ac:dyDescent="0.25">
      <c r="A161" s="42" t="s">
        <v>113</v>
      </c>
      <c r="B161" s="37" t="s">
        <v>90</v>
      </c>
      <c r="C161" s="42" t="s">
        <v>29</v>
      </c>
      <c r="D161" s="42">
        <v>2</v>
      </c>
      <c r="E161" s="42"/>
      <c r="F161" s="67">
        <f t="shared" si="7"/>
        <v>0</v>
      </c>
    </row>
    <row r="162" spans="1:6" ht="27.6" x14ac:dyDescent="0.25">
      <c r="A162" s="42" t="s">
        <v>114</v>
      </c>
      <c r="B162" s="37" t="s">
        <v>122</v>
      </c>
      <c r="C162" s="42" t="s">
        <v>4</v>
      </c>
      <c r="D162" s="42">
        <v>1</v>
      </c>
      <c r="E162" s="42"/>
      <c r="F162" s="67">
        <f t="shared" si="7"/>
        <v>0</v>
      </c>
    </row>
    <row r="163" spans="1:6" x14ac:dyDescent="0.25">
      <c r="A163" s="42" t="s">
        <v>115</v>
      </c>
      <c r="B163" s="37" t="s">
        <v>91</v>
      </c>
      <c r="C163" s="42" t="s">
        <v>4</v>
      </c>
      <c r="D163" s="42">
        <v>1</v>
      </c>
      <c r="E163" s="42"/>
      <c r="F163" s="67">
        <f t="shared" si="7"/>
        <v>0</v>
      </c>
    </row>
    <row r="164" spans="1:6" x14ac:dyDescent="0.25">
      <c r="A164" s="135" t="s">
        <v>315</v>
      </c>
      <c r="B164" s="135"/>
      <c r="C164" s="135"/>
      <c r="D164" s="135"/>
      <c r="E164" s="135"/>
      <c r="F164" s="64">
        <f>SUM(F160:F163)</f>
        <v>0</v>
      </c>
    </row>
    <row r="165" spans="1:6" ht="17.399999999999999" x14ac:dyDescent="0.25">
      <c r="A165" s="132" t="s">
        <v>116</v>
      </c>
      <c r="B165" s="133"/>
      <c r="C165" s="133"/>
      <c r="D165" s="133"/>
      <c r="E165" s="134"/>
      <c r="F165" s="48">
        <f>F164+F158+F153+F148+F143+F139+F134+F123</f>
        <v>0</v>
      </c>
    </row>
    <row r="166" spans="1:6" x14ac:dyDescent="0.25">
      <c r="A166" s="29"/>
      <c r="B166" s="50"/>
      <c r="C166" s="28"/>
      <c r="D166" s="28"/>
      <c r="E166" s="29"/>
      <c r="F166" s="71"/>
    </row>
    <row r="167" spans="1:6" ht="15.6" x14ac:dyDescent="0.3">
      <c r="A167" s="129" t="s">
        <v>306</v>
      </c>
      <c r="B167" s="130"/>
      <c r="C167" s="130"/>
      <c r="D167" s="130"/>
      <c r="E167" s="130"/>
      <c r="F167" s="131"/>
    </row>
    <row r="168" spans="1:6" ht="82.8" x14ac:dyDescent="0.25">
      <c r="A168" s="52">
        <v>9</v>
      </c>
      <c r="B168" s="2" t="s">
        <v>330</v>
      </c>
      <c r="C168" s="52" t="s">
        <v>4</v>
      </c>
      <c r="D168" s="52">
        <v>1</v>
      </c>
      <c r="E168" s="59"/>
      <c r="F168" s="72">
        <f>D168*E168</f>
        <v>0</v>
      </c>
    </row>
    <row r="169" spans="1:6" ht="17.399999999999999" x14ac:dyDescent="0.3">
      <c r="A169" s="112" t="s">
        <v>307</v>
      </c>
      <c r="B169" s="112"/>
      <c r="C169" s="112"/>
      <c r="D169" s="112"/>
      <c r="E169" s="112"/>
      <c r="F169" s="63">
        <f>F168</f>
        <v>0</v>
      </c>
    </row>
    <row r="170" spans="1:6" x14ac:dyDescent="0.25">
      <c r="B170" s="51"/>
      <c r="F170" s="51"/>
    </row>
    <row r="171" spans="1:6" ht="15.6" x14ac:dyDescent="0.3">
      <c r="A171" s="129" t="s">
        <v>310</v>
      </c>
      <c r="B171" s="130"/>
      <c r="C171" s="130"/>
      <c r="D171" s="130"/>
      <c r="E171" s="130"/>
      <c r="F171" s="131"/>
    </row>
    <row r="172" spans="1:6" ht="82.8" x14ac:dyDescent="0.25">
      <c r="A172" s="52">
        <v>10</v>
      </c>
      <c r="B172" s="2" t="s">
        <v>330</v>
      </c>
      <c r="C172" s="52" t="s">
        <v>4</v>
      </c>
      <c r="D172" s="52">
        <v>1</v>
      </c>
      <c r="E172" s="59"/>
      <c r="F172" s="72">
        <f>D172*E172</f>
        <v>0</v>
      </c>
    </row>
    <row r="173" spans="1:6" ht="17.399999999999999" x14ac:dyDescent="0.3">
      <c r="A173" s="112" t="s">
        <v>309</v>
      </c>
      <c r="B173" s="112"/>
      <c r="C173" s="112"/>
      <c r="D173" s="112"/>
      <c r="E173" s="112"/>
      <c r="F173" s="63">
        <f>F172</f>
        <v>0</v>
      </c>
    </row>
    <row r="174" spans="1:6" ht="56.25" customHeight="1" x14ac:dyDescent="0.25">
      <c r="B174" s="51"/>
      <c r="F174" s="51"/>
    </row>
    <row r="175" spans="1:6" ht="17.399999999999999" x14ac:dyDescent="0.3">
      <c r="A175" s="111" t="s">
        <v>363</v>
      </c>
      <c r="B175" s="111"/>
      <c r="C175" s="111"/>
      <c r="D175" s="111"/>
      <c r="E175" s="110"/>
      <c r="F175" s="110"/>
    </row>
  </sheetData>
  <mergeCells count="60">
    <mergeCell ref="A51:F51"/>
    <mergeCell ref="A173:E173"/>
    <mergeCell ref="A167:F167"/>
    <mergeCell ref="A171:F171"/>
    <mergeCell ref="A165:E165"/>
    <mergeCell ref="A143:E143"/>
    <mergeCell ref="A148:E148"/>
    <mergeCell ref="A153:E153"/>
    <mergeCell ref="A158:E158"/>
    <mergeCell ref="A164:E164"/>
    <mergeCell ref="A107:E107"/>
    <mergeCell ref="A111:E111"/>
    <mergeCell ref="A123:E123"/>
    <mergeCell ref="A134:E134"/>
    <mergeCell ref="A139:E139"/>
    <mergeCell ref="B144:F144"/>
    <mergeCell ref="A115:E115"/>
    <mergeCell ref="A82:E82"/>
    <mergeCell ref="A86:E86"/>
    <mergeCell ref="A91:E91"/>
    <mergeCell ref="A95:E95"/>
    <mergeCell ref="A101:E101"/>
    <mergeCell ref="B83:F83"/>
    <mergeCell ref="B92:F92"/>
    <mergeCell ref="B87:F87"/>
    <mergeCell ref="B96:F96"/>
    <mergeCell ref="B102:F102"/>
    <mergeCell ref="B108:F108"/>
    <mergeCell ref="B112:F112"/>
    <mergeCell ref="A114:E114"/>
    <mergeCell ref="B119:F119"/>
    <mergeCell ref="A32:E32"/>
    <mergeCell ref="A50:F50"/>
    <mergeCell ref="B9:F9"/>
    <mergeCell ref="B19:F19"/>
    <mergeCell ref="B33:F33"/>
    <mergeCell ref="A49:E49"/>
    <mergeCell ref="A48:E48"/>
    <mergeCell ref="B4:F4"/>
    <mergeCell ref="A1:F1"/>
    <mergeCell ref="A3:F3"/>
    <mergeCell ref="A8:E8"/>
    <mergeCell ref="A18:E18"/>
    <mergeCell ref="B149:F149"/>
    <mergeCell ref="B154:F154"/>
    <mergeCell ref="B159:F159"/>
    <mergeCell ref="E175:F175"/>
    <mergeCell ref="A175:D175"/>
    <mergeCell ref="A169:E169"/>
    <mergeCell ref="B124:F124"/>
    <mergeCell ref="B135:F135"/>
    <mergeCell ref="B140:F140"/>
    <mergeCell ref="A118:F118"/>
    <mergeCell ref="B52:F52"/>
    <mergeCell ref="B59:F59"/>
    <mergeCell ref="B66:F66"/>
    <mergeCell ref="B73:F73"/>
    <mergeCell ref="A58:E58"/>
    <mergeCell ref="A72:E72"/>
    <mergeCell ref="B80:F8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22"/>
  <sheetViews>
    <sheetView workbookViewId="0">
      <selection activeCell="A116" sqref="A116:E116"/>
    </sheetView>
  </sheetViews>
  <sheetFormatPr baseColWidth="10" defaultColWidth="11.44140625" defaultRowHeight="13.8" x14ac:dyDescent="0.25"/>
  <cols>
    <col min="1" max="1" width="6.88671875" style="28" customWidth="1"/>
    <col min="2" max="2" width="55.6640625" style="28" customWidth="1"/>
    <col min="3" max="3" width="8.109375" style="28" customWidth="1"/>
    <col min="4" max="4" width="10.5546875" style="28" customWidth="1"/>
    <col min="5" max="5" width="11.5546875" style="28" customWidth="1"/>
    <col min="6" max="6" width="16" style="49" customWidth="1"/>
    <col min="7" max="16384" width="11.44140625" style="28"/>
  </cols>
  <sheetData>
    <row r="1" spans="1:6" ht="62.25" customHeight="1" x14ac:dyDescent="0.25">
      <c r="A1" s="114" t="s">
        <v>336</v>
      </c>
      <c r="B1" s="114"/>
      <c r="C1" s="114"/>
      <c r="D1" s="114"/>
      <c r="E1" s="114"/>
      <c r="F1" s="114"/>
    </row>
    <row r="2" spans="1:6" ht="15.6" x14ac:dyDescent="0.25">
      <c r="A2" s="26"/>
      <c r="B2" s="26"/>
      <c r="C2" s="26"/>
      <c r="D2" s="26"/>
      <c r="E2" s="26"/>
      <c r="F2" s="27"/>
    </row>
    <row r="3" spans="1:6" ht="27.6" x14ac:dyDescent="0.25">
      <c r="A3" s="95" t="s">
        <v>0</v>
      </c>
      <c r="B3" s="95" t="s">
        <v>357</v>
      </c>
      <c r="C3" s="95" t="s">
        <v>1</v>
      </c>
      <c r="D3" s="95" t="s">
        <v>2</v>
      </c>
      <c r="E3" s="87" t="s">
        <v>359</v>
      </c>
      <c r="F3" s="87" t="s">
        <v>358</v>
      </c>
    </row>
    <row r="4" spans="1:6" ht="23.4" customHeight="1" x14ac:dyDescent="0.25">
      <c r="A4" s="151" t="s">
        <v>201</v>
      </c>
      <c r="B4" s="152"/>
      <c r="C4" s="152"/>
      <c r="D4" s="152"/>
      <c r="E4" s="152"/>
      <c r="F4" s="153"/>
    </row>
    <row r="5" spans="1:6" x14ac:dyDescent="0.25">
      <c r="A5" s="4">
        <v>1</v>
      </c>
      <c r="B5" s="75" t="s">
        <v>34</v>
      </c>
      <c r="C5" s="5"/>
      <c r="D5" s="5"/>
      <c r="E5" s="6"/>
      <c r="F5" s="23"/>
    </row>
    <row r="6" spans="1:6" x14ac:dyDescent="0.25">
      <c r="A6" s="7" t="s">
        <v>92</v>
      </c>
      <c r="B6" s="8" t="s">
        <v>134</v>
      </c>
      <c r="C6" s="9" t="s">
        <v>7</v>
      </c>
      <c r="D6" s="10">
        <f>0.9*0.9*1*7</f>
        <v>5.67</v>
      </c>
      <c r="E6" s="7"/>
      <c r="F6" s="21">
        <f>D6*E6</f>
        <v>0</v>
      </c>
    </row>
    <row r="7" spans="1:6" x14ac:dyDescent="0.25">
      <c r="A7" s="7" t="s">
        <v>93</v>
      </c>
      <c r="B7" s="8" t="s">
        <v>135</v>
      </c>
      <c r="C7" s="9" t="s">
        <v>7</v>
      </c>
      <c r="D7" s="10">
        <f>1*1*1*8</f>
        <v>8</v>
      </c>
      <c r="E7" s="7"/>
      <c r="F7" s="21">
        <f>D7*E7</f>
        <v>0</v>
      </c>
    </row>
    <row r="8" spans="1:6" x14ac:dyDescent="0.25">
      <c r="A8" s="7" t="s">
        <v>188</v>
      </c>
      <c r="B8" s="8" t="s">
        <v>136</v>
      </c>
      <c r="C8" s="9" t="s">
        <v>7</v>
      </c>
      <c r="D8" s="10">
        <f>1.2*1.2*1*9</f>
        <v>12.959999999999999</v>
      </c>
      <c r="E8" s="7"/>
      <c r="F8" s="21">
        <f>D8*E8</f>
        <v>0</v>
      </c>
    </row>
    <row r="9" spans="1:6" x14ac:dyDescent="0.25">
      <c r="A9" s="7" t="s">
        <v>189</v>
      </c>
      <c r="B9" s="8" t="s">
        <v>137</v>
      </c>
      <c r="C9" s="9" t="s">
        <v>7</v>
      </c>
      <c r="D9" s="10">
        <f>78.6*0.4*0.6</f>
        <v>18.863999999999997</v>
      </c>
      <c r="E9" s="7"/>
      <c r="F9" s="21">
        <f t="shared" ref="F9:F11" si="0">D9*E9</f>
        <v>0</v>
      </c>
    </row>
    <row r="10" spans="1:6" x14ac:dyDescent="0.25">
      <c r="A10" s="7" t="s">
        <v>190</v>
      </c>
      <c r="B10" s="8" t="s">
        <v>138</v>
      </c>
      <c r="C10" s="9" t="s">
        <v>7</v>
      </c>
      <c r="D10" s="10">
        <v>32.443439999999995</v>
      </c>
      <c r="E10" s="7"/>
      <c r="F10" s="21">
        <f t="shared" si="0"/>
        <v>0</v>
      </c>
    </row>
    <row r="11" spans="1:6" x14ac:dyDescent="0.25">
      <c r="A11" s="7" t="s">
        <v>191</v>
      </c>
      <c r="B11" s="8" t="s">
        <v>139</v>
      </c>
      <c r="C11" s="9" t="s">
        <v>7</v>
      </c>
      <c r="D11" s="10">
        <v>69.786000000000001</v>
      </c>
      <c r="E11" s="7"/>
      <c r="F11" s="21">
        <f t="shared" si="0"/>
        <v>0</v>
      </c>
    </row>
    <row r="12" spans="1:6" x14ac:dyDescent="0.25">
      <c r="A12" s="154" t="s">
        <v>8</v>
      </c>
      <c r="B12" s="155"/>
      <c r="C12" s="155"/>
      <c r="D12" s="155"/>
      <c r="E12" s="156"/>
      <c r="F12" s="15">
        <f>SUM(F6:F11)</f>
        <v>0</v>
      </c>
    </row>
    <row r="13" spans="1:6" x14ac:dyDescent="0.25">
      <c r="A13" s="4">
        <v>2</v>
      </c>
      <c r="B13" s="76" t="s">
        <v>210</v>
      </c>
      <c r="C13" s="11"/>
      <c r="D13" s="11"/>
      <c r="E13" s="12"/>
      <c r="F13" s="23"/>
    </row>
    <row r="14" spans="1:6" x14ac:dyDescent="0.25">
      <c r="A14" s="7" t="s">
        <v>5</v>
      </c>
      <c r="B14" s="8" t="s">
        <v>140</v>
      </c>
      <c r="C14" s="9" t="s">
        <v>7</v>
      </c>
      <c r="D14" s="81">
        <v>0.17149999999999999</v>
      </c>
      <c r="E14" s="7"/>
      <c r="F14" s="21">
        <f t="shared" ref="F14:F25" si="1">D14*E14</f>
        <v>0</v>
      </c>
    </row>
    <row r="15" spans="1:6" x14ac:dyDescent="0.25">
      <c r="A15" s="7" t="s">
        <v>94</v>
      </c>
      <c r="B15" s="8" t="s">
        <v>141</v>
      </c>
      <c r="C15" s="9" t="s">
        <v>7</v>
      </c>
      <c r="D15" s="81">
        <v>0.32400000000000007</v>
      </c>
      <c r="E15" s="7"/>
      <c r="F15" s="21">
        <f t="shared" si="1"/>
        <v>0</v>
      </c>
    </row>
    <row r="16" spans="1:6" x14ac:dyDescent="0.25">
      <c r="A16" s="7" t="s">
        <v>95</v>
      </c>
      <c r="B16" s="8" t="s">
        <v>142</v>
      </c>
      <c r="C16" s="9" t="s">
        <v>7</v>
      </c>
      <c r="D16" s="81">
        <v>0.5445000000000001</v>
      </c>
      <c r="E16" s="7"/>
      <c r="F16" s="21">
        <f t="shared" si="1"/>
        <v>0</v>
      </c>
    </row>
    <row r="17" spans="1:6" x14ac:dyDescent="0.25">
      <c r="A17" s="7" t="s">
        <v>96</v>
      </c>
      <c r="B17" s="8" t="s">
        <v>143</v>
      </c>
      <c r="C17" s="9" t="s">
        <v>7</v>
      </c>
      <c r="D17" s="81">
        <v>1.179</v>
      </c>
      <c r="E17" s="7"/>
      <c r="F17" s="21">
        <f t="shared" si="1"/>
        <v>0</v>
      </c>
    </row>
    <row r="18" spans="1:6" x14ac:dyDescent="0.25">
      <c r="A18" s="7" t="s">
        <v>97</v>
      </c>
      <c r="B18" s="8" t="s">
        <v>144</v>
      </c>
      <c r="C18" s="9" t="s">
        <v>7</v>
      </c>
      <c r="D18" s="81">
        <v>4.7159999999999993</v>
      </c>
      <c r="E18" s="7"/>
      <c r="F18" s="21">
        <f t="shared" si="1"/>
        <v>0</v>
      </c>
    </row>
    <row r="19" spans="1:6" x14ac:dyDescent="0.25">
      <c r="A19" s="7" t="s">
        <v>98</v>
      </c>
      <c r="B19" s="8" t="s">
        <v>146</v>
      </c>
      <c r="C19" s="9" t="s">
        <v>7</v>
      </c>
      <c r="D19" s="81">
        <v>0.26244000000000006</v>
      </c>
      <c r="E19" s="7"/>
      <c r="F19" s="21">
        <f t="shared" si="1"/>
        <v>0</v>
      </c>
    </row>
    <row r="20" spans="1:6" x14ac:dyDescent="0.25">
      <c r="A20" s="7" t="s">
        <v>99</v>
      </c>
      <c r="B20" s="8" t="s">
        <v>147</v>
      </c>
      <c r="C20" s="9" t="s">
        <v>7</v>
      </c>
      <c r="D20" s="81">
        <v>10.9824</v>
      </c>
      <c r="E20" s="7"/>
      <c r="F20" s="21">
        <f t="shared" si="1"/>
        <v>0</v>
      </c>
    </row>
    <row r="21" spans="1:6" x14ac:dyDescent="0.25">
      <c r="A21" s="7" t="s">
        <v>100</v>
      </c>
      <c r="B21" s="8" t="s">
        <v>148</v>
      </c>
      <c r="C21" s="9" t="s">
        <v>6</v>
      </c>
      <c r="D21" s="81">
        <v>70.739999999999995</v>
      </c>
      <c r="E21" s="7"/>
      <c r="F21" s="21">
        <f t="shared" si="1"/>
        <v>0</v>
      </c>
    </row>
    <row r="22" spans="1:6" x14ac:dyDescent="0.25">
      <c r="A22" s="7" t="s">
        <v>101</v>
      </c>
      <c r="B22" s="8" t="s">
        <v>149</v>
      </c>
      <c r="C22" s="9" t="s">
        <v>7</v>
      </c>
      <c r="D22" s="81">
        <v>6.8640000000000008</v>
      </c>
      <c r="E22" s="7"/>
      <c r="F22" s="21">
        <f t="shared" si="1"/>
        <v>0</v>
      </c>
    </row>
    <row r="23" spans="1:6" x14ac:dyDescent="0.25">
      <c r="A23" s="7" t="s">
        <v>192</v>
      </c>
      <c r="B23" s="8" t="s">
        <v>150</v>
      </c>
      <c r="C23" s="9" t="s">
        <v>7</v>
      </c>
      <c r="D23" s="81">
        <v>0.504</v>
      </c>
      <c r="E23" s="7"/>
      <c r="F23" s="21">
        <f t="shared" si="1"/>
        <v>0</v>
      </c>
    </row>
    <row r="24" spans="1:6" x14ac:dyDescent="0.25">
      <c r="A24" s="7" t="s">
        <v>193</v>
      </c>
      <c r="B24" s="8" t="s">
        <v>151</v>
      </c>
      <c r="C24" s="9" t="s">
        <v>7</v>
      </c>
      <c r="D24" s="81">
        <v>1.0240000000000002</v>
      </c>
      <c r="E24" s="7"/>
      <c r="F24" s="21">
        <f t="shared" si="1"/>
        <v>0</v>
      </c>
    </row>
    <row r="25" spans="1:6" x14ac:dyDescent="0.25">
      <c r="A25" s="7" t="s">
        <v>196</v>
      </c>
      <c r="B25" s="8" t="s">
        <v>152</v>
      </c>
      <c r="C25" s="9" t="s">
        <v>7</v>
      </c>
      <c r="D25" s="81">
        <v>2.25</v>
      </c>
      <c r="E25" s="7"/>
      <c r="F25" s="21">
        <f t="shared" si="1"/>
        <v>0</v>
      </c>
    </row>
    <row r="26" spans="1:6" x14ac:dyDescent="0.25">
      <c r="A26" s="157" t="s">
        <v>153</v>
      </c>
      <c r="B26" s="158"/>
      <c r="C26" s="158"/>
      <c r="D26" s="158"/>
      <c r="E26" s="159"/>
      <c r="F26" s="15">
        <f>SUM(F14:F25)</f>
        <v>0</v>
      </c>
    </row>
    <row r="27" spans="1:6" x14ac:dyDescent="0.25">
      <c r="A27" s="4">
        <v>3</v>
      </c>
      <c r="B27" s="76" t="s">
        <v>154</v>
      </c>
      <c r="C27" s="11"/>
      <c r="D27" s="11"/>
      <c r="E27" s="13"/>
      <c r="F27" s="24"/>
    </row>
    <row r="28" spans="1:6" x14ac:dyDescent="0.25">
      <c r="A28" s="9" t="s">
        <v>9</v>
      </c>
      <c r="B28" s="8" t="s">
        <v>155</v>
      </c>
      <c r="C28" s="9" t="s">
        <v>7</v>
      </c>
      <c r="D28" s="10">
        <v>2.9159999999999999</v>
      </c>
      <c r="E28" s="7"/>
      <c r="F28" s="21">
        <f t="shared" ref="F28:F37" si="2">D28*E28</f>
        <v>0</v>
      </c>
    </row>
    <row r="29" spans="1:6" x14ac:dyDescent="0.25">
      <c r="A29" s="9" t="s">
        <v>109</v>
      </c>
      <c r="B29" s="8" t="s">
        <v>156</v>
      </c>
      <c r="C29" s="9" t="s">
        <v>7</v>
      </c>
      <c r="D29" s="10">
        <v>3.0160000000000005</v>
      </c>
      <c r="E29" s="7"/>
      <c r="F29" s="21">
        <f t="shared" si="2"/>
        <v>0</v>
      </c>
    </row>
    <row r="30" spans="1:6" x14ac:dyDescent="0.25">
      <c r="A30" s="9" t="s">
        <v>10</v>
      </c>
      <c r="B30" s="8" t="s">
        <v>157</v>
      </c>
      <c r="C30" s="9" t="s">
        <v>7</v>
      </c>
      <c r="D30" s="10">
        <v>2.8800000000000003</v>
      </c>
      <c r="E30" s="7"/>
      <c r="F30" s="21">
        <f t="shared" si="2"/>
        <v>0</v>
      </c>
    </row>
    <row r="31" spans="1:6" x14ac:dyDescent="0.25">
      <c r="A31" s="9" t="s">
        <v>11</v>
      </c>
      <c r="B31" s="8" t="s">
        <v>158</v>
      </c>
      <c r="C31" s="9" t="s">
        <v>7</v>
      </c>
      <c r="D31" s="10">
        <v>5.1479999999999997</v>
      </c>
      <c r="E31" s="7"/>
      <c r="F31" s="21">
        <f t="shared" si="2"/>
        <v>0</v>
      </c>
    </row>
    <row r="32" spans="1:6" x14ac:dyDescent="0.25">
      <c r="A32" s="9" t="s">
        <v>145</v>
      </c>
      <c r="B32" s="8" t="s">
        <v>159</v>
      </c>
      <c r="C32" s="9" t="s">
        <v>7</v>
      </c>
      <c r="D32" s="10">
        <v>7.120000000000001</v>
      </c>
      <c r="E32" s="7"/>
      <c r="F32" s="21">
        <f t="shared" si="2"/>
        <v>0</v>
      </c>
    </row>
    <row r="33" spans="1:6" ht="27.6" x14ac:dyDescent="0.25">
      <c r="A33" s="9" t="s">
        <v>12</v>
      </c>
      <c r="B33" s="14" t="s">
        <v>160</v>
      </c>
      <c r="C33" s="9" t="s">
        <v>7</v>
      </c>
      <c r="D33" s="10">
        <v>2.4000000000000004</v>
      </c>
      <c r="E33" s="9"/>
      <c r="F33" s="21">
        <f t="shared" si="2"/>
        <v>0</v>
      </c>
    </row>
    <row r="34" spans="1:6" ht="27.6" x14ac:dyDescent="0.25">
      <c r="A34" s="9" t="s">
        <v>13</v>
      </c>
      <c r="B34" s="14" t="s">
        <v>161</v>
      </c>
      <c r="C34" s="9" t="s">
        <v>7</v>
      </c>
      <c r="D34" s="10">
        <v>4.67</v>
      </c>
      <c r="E34" s="9"/>
      <c r="F34" s="21">
        <f t="shared" si="2"/>
        <v>0</v>
      </c>
    </row>
    <row r="35" spans="1:6" x14ac:dyDescent="0.25">
      <c r="A35" s="9" t="s">
        <v>14</v>
      </c>
      <c r="B35" s="14" t="s">
        <v>162</v>
      </c>
      <c r="C35" s="9" t="s">
        <v>7</v>
      </c>
      <c r="D35" s="10">
        <v>0.60000000000000009</v>
      </c>
      <c r="E35" s="9"/>
      <c r="F35" s="21">
        <f t="shared" si="2"/>
        <v>0</v>
      </c>
    </row>
    <row r="36" spans="1:6" x14ac:dyDescent="0.25">
      <c r="A36" s="9" t="s">
        <v>15</v>
      </c>
      <c r="B36" s="8" t="s">
        <v>198</v>
      </c>
      <c r="C36" s="9" t="s">
        <v>26</v>
      </c>
      <c r="D36" s="10">
        <v>142.4</v>
      </c>
      <c r="E36" s="7"/>
      <c r="F36" s="21">
        <f t="shared" si="2"/>
        <v>0</v>
      </c>
    </row>
    <row r="37" spans="1:6" x14ac:dyDescent="0.25">
      <c r="A37" s="9" t="s">
        <v>16</v>
      </c>
      <c r="B37" s="8" t="s">
        <v>163</v>
      </c>
      <c r="C37" s="9" t="s">
        <v>7</v>
      </c>
      <c r="D37" s="10">
        <v>2.056</v>
      </c>
      <c r="E37" s="7"/>
      <c r="F37" s="21">
        <f t="shared" si="2"/>
        <v>0</v>
      </c>
    </row>
    <row r="38" spans="1:6" x14ac:dyDescent="0.25">
      <c r="A38" s="154" t="s">
        <v>164</v>
      </c>
      <c r="B38" s="155"/>
      <c r="C38" s="155"/>
      <c r="D38" s="155"/>
      <c r="E38" s="156"/>
      <c r="F38" s="15">
        <f>SUM(F28:F37)</f>
        <v>0</v>
      </c>
    </row>
    <row r="39" spans="1:6" x14ac:dyDescent="0.25">
      <c r="A39" s="4">
        <v>4</v>
      </c>
      <c r="B39" s="76" t="s">
        <v>165</v>
      </c>
      <c r="C39" s="11"/>
      <c r="D39" s="11"/>
      <c r="E39" s="13"/>
      <c r="F39" s="24"/>
    </row>
    <row r="40" spans="1:6" x14ac:dyDescent="0.25">
      <c r="A40" s="7" t="s">
        <v>17</v>
      </c>
      <c r="B40" s="8" t="s">
        <v>166</v>
      </c>
      <c r="C40" s="9" t="s">
        <v>6</v>
      </c>
      <c r="D40" s="10">
        <f>(57.6*2.8+17.8*0.8+11.8*1+51.6*0.4)</f>
        <v>207.96000000000004</v>
      </c>
      <c r="E40" s="7"/>
      <c r="F40" s="21">
        <f t="shared" ref="F40:F41" si="3">D40*E40</f>
        <v>0</v>
      </c>
    </row>
    <row r="41" spans="1:6" x14ac:dyDescent="0.25">
      <c r="A41" s="7" t="s">
        <v>18</v>
      </c>
      <c r="B41" s="8" t="s">
        <v>167</v>
      </c>
      <c r="C41" s="9" t="s">
        <v>29</v>
      </c>
      <c r="D41" s="10">
        <v>4</v>
      </c>
      <c r="E41" s="7"/>
      <c r="F41" s="21">
        <f t="shared" si="3"/>
        <v>0</v>
      </c>
    </row>
    <row r="42" spans="1:6" x14ac:dyDescent="0.25">
      <c r="A42" s="154" t="s">
        <v>168</v>
      </c>
      <c r="B42" s="155"/>
      <c r="C42" s="155"/>
      <c r="D42" s="155"/>
      <c r="E42" s="156"/>
      <c r="F42" s="15">
        <f>SUM(F40:F41)</f>
        <v>0</v>
      </c>
    </row>
    <row r="43" spans="1:6" x14ac:dyDescent="0.25">
      <c r="A43" s="4">
        <v>5</v>
      </c>
      <c r="B43" s="76" t="s">
        <v>169</v>
      </c>
      <c r="C43" s="11"/>
      <c r="D43" s="11"/>
      <c r="E43" s="13"/>
      <c r="F43" s="24"/>
    </row>
    <row r="44" spans="1:6" x14ac:dyDescent="0.25">
      <c r="A44" s="7" t="s">
        <v>27</v>
      </c>
      <c r="B44" s="8" t="s">
        <v>170</v>
      </c>
      <c r="C44" s="9" t="s">
        <v>6</v>
      </c>
      <c r="D44" s="10">
        <f>+((((8.8+6)*4)+((17.8+1.8)*2))*3+(6.6))-((2.8*1.8*2)+(1.5*0.4*10)+(0.9*2.1*2))</f>
        <v>281.94000000000005</v>
      </c>
      <c r="E44" s="7"/>
      <c r="F44" s="21">
        <f t="shared" ref="F44:F47" si="4">D44*E44</f>
        <v>0</v>
      </c>
    </row>
    <row r="45" spans="1:6" x14ac:dyDescent="0.25">
      <c r="A45" s="7" t="s">
        <v>28</v>
      </c>
      <c r="B45" s="8" t="s">
        <v>171</v>
      </c>
      <c r="C45" s="9" t="s">
        <v>6</v>
      </c>
      <c r="D45" s="10">
        <f>(((18.2+8.4)*2*3.6)-(2.8*2*2+1.5*0.4*3))*1.1</f>
        <v>196.37200000000001</v>
      </c>
      <c r="E45" s="7"/>
      <c r="F45" s="21">
        <f t="shared" si="4"/>
        <v>0</v>
      </c>
    </row>
    <row r="46" spans="1:6" x14ac:dyDescent="0.25">
      <c r="A46" s="7" t="s">
        <v>47</v>
      </c>
      <c r="B46" s="8" t="s">
        <v>172</v>
      </c>
      <c r="C46" s="9" t="s">
        <v>6</v>
      </c>
      <c r="D46" s="81">
        <f>D36</f>
        <v>142.4</v>
      </c>
      <c r="E46" s="7"/>
      <c r="F46" s="21">
        <f t="shared" si="4"/>
        <v>0</v>
      </c>
    </row>
    <row r="47" spans="1:6" x14ac:dyDescent="0.25">
      <c r="A47" s="7" t="s">
        <v>48</v>
      </c>
      <c r="B47" s="8" t="s">
        <v>173</v>
      </c>
      <c r="C47" s="9" t="s">
        <v>6</v>
      </c>
      <c r="D47" s="10">
        <f>3.6*1.2</f>
        <v>4.32</v>
      </c>
      <c r="E47" s="7"/>
      <c r="F47" s="21">
        <f t="shared" si="4"/>
        <v>0</v>
      </c>
    </row>
    <row r="48" spans="1:6" x14ac:dyDescent="0.25">
      <c r="A48" s="154" t="s">
        <v>174</v>
      </c>
      <c r="B48" s="155"/>
      <c r="C48" s="155"/>
      <c r="D48" s="155"/>
      <c r="E48" s="156"/>
      <c r="F48" s="15">
        <f>SUM(F44:F47)</f>
        <v>0</v>
      </c>
    </row>
    <row r="49" spans="1:6" x14ac:dyDescent="0.25">
      <c r="A49" s="4">
        <v>6</v>
      </c>
      <c r="B49" s="76" t="s">
        <v>298</v>
      </c>
      <c r="C49" s="11"/>
      <c r="D49" s="11"/>
      <c r="E49" s="13"/>
      <c r="F49" s="24"/>
    </row>
    <row r="50" spans="1:6" x14ac:dyDescent="0.25">
      <c r="A50" s="7" t="s">
        <v>66</v>
      </c>
      <c r="B50" s="8" t="s">
        <v>30</v>
      </c>
      <c r="C50" s="9" t="s">
        <v>6</v>
      </c>
      <c r="D50" s="81">
        <f>D36</f>
        <v>142.4</v>
      </c>
      <c r="E50" s="7"/>
      <c r="F50" s="21">
        <f t="shared" ref="F50:F51" si="5">D50*E50</f>
        <v>0</v>
      </c>
    </row>
    <row r="51" spans="1:6" x14ac:dyDescent="0.25">
      <c r="A51" s="7" t="s">
        <v>67</v>
      </c>
      <c r="B51" s="14" t="s">
        <v>31</v>
      </c>
      <c r="C51" s="9" t="s">
        <v>81</v>
      </c>
      <c r="D51" s="10">
        <f>(17.8+8)*2</f>
        <v>51.6</v>
      </c>
      <c r="E51" s="7"/>
      <c r="F51" s="21">
        <f t="shared" si="5"/>
        <v>0</v>
      </c>
    </row>
    <row r="52" spans="1:6" x14ac:dyDescent="0.25">
      <c r="A52" s="142" t="s">
        <v>175</v>
      </c>
      <c r="B52" s="143"/>
      <c r="C52" s="143"/>
      <c r="D52" s="143"/>
      <c r="E52" s="144"/>
      <c r="F52" s="15">
        <f>SUM(F50:F51)</f>
        <v>0</v>
      </c>
    </row>
    <row r="53" spans="1:6" x14ac:dyDescent="0.25">
      <c r="A53" s="4">
        <v>7</v>
      </c>
      <c r="B53" s="76" t="s">
        <v>176</v>
      </c>
      <c r="C53" s="11"/>
      <c r="D53" s="11"/>
      <c r="E53" s="13"/>
      <c r="F53" s="24"/>
    </row>
    <row r="54" spans="1:6" ht="41.4" x14ac:dyDescent="0.25">
      <c r="A54" s="9" t="s">
        <v>68</v>
      </c>
      <c r="B54" s="14" t="s">
        <v>335</v>
      </c>
      <c r="C54" s="9" t="s">
        <v>29</v>
      </c>
      <c r="D54" s="10">
        <v>10</v>
      </c>
      <c r="E54" s="9"/>
      <c r="F54" s="21">
        <f t="shared" ref="F54:F56" si="6">D54*E54</f>
        <v>0</v>
      </c>
    </row>
    <row r="55" spans="1:6" ht="41.4" x14ac:dyDescent="0.25">
      <c r="A55" s="9" t="s">
        <v>69</v>
      </c>
      <c r="B55" s="14" t="s">
        <v>204</v>
      </c>
      <c r="C55" s="9" t="s">
        <v>29</v>
      </c>
      <c r="D55" s="10">
        <v>2</v>
      </c>
      <c r="E55" s="9"/>
      <c r="F55" s="21">
        <f t="shared" si="6"/>
        <v>0</v>
      </c>
    </row>
    <row r="56" spans="1:6" ht="55.2" x14ac:dyDescent="0.25">
      <c r="A56" s="9" t="s">
        <v>111</v>
      </c>
      <c r="B56" s="14" t="s">
        <v>177</v>
      </c>
      <c r="C56" s="9" t="s">
        <v>29</v>
      </c>
      <c r="D56" s="10">
        <f>+D54</f>
        <v>10</v>
      </c>
      <c r="E56" s="9"/>
      <c r="F56" s="21">
        <f t="shared" si="6"/>
        <v>0</v>
      </c>
    </row>
    <row r="57" spans="1:6" x14ac:dyDescent="0.25">
      <c r="A57" s="142" t="s">
        <v>178</v>
      </c>
      <c r="B57" s="143"/>
      <c r="C57" s="143"/>
      <c r="D57" s="143"/>
      <c r="E57" s="144"/>
      <c r="F57" s="15">
        <f>SUM(F54:F56)</f>
        <v>0</v>
      </c>
    </row>
    <row r="58" spans="1:6" x14ac:dyDescent="0.25">
      <c r="A58" s="4">
        <v>8</v>
      </c>
      <c r="B58" s="76" t="s">
        <v>179</v>
      </c>
      <c r="C58" s="11"/>
      <c r="D58" s="11"/>
      <c r="E58" s="13"/>
      <c r="F58" s="24"/>
    </row>
    <row r="59" spans="1:6" x14ac:dyDescent="0.25">
      <c r="A59" s="7" t="s">
        <v>112</v>
      </c>
      <c r="B59" s="8" t="s">
        <v>181</v>
      </c>
      <c r="C59" s="9" t="s">
        <v>6</v>
      </c>
      <c r="D59" s="81">
        <f>SUM(D60:D61)</f>
        <v>424.34000000000003</v>
      </c>
      <c r="E59" s="83"/>
      <c r="F59" s="21">
        <f t="shared" ref="F59:F62" si="7">D59*E59</f>
        <v>0</v>
      </c>
    </row>
    <row r="60" spans="1:6" x14ac:dyDescent="0.25">
      <c r="A60" s="7" t="s">
        <v>113</v>
      </c>
      <c r="B60" s="8" t="s">
        <v>32</v>
      </c>
      <c r="C60" s="9" t="s">
        <v>6</v>
      </c>
      <c r="D60" s="81">
        <f>+D46</f>
        <v>142.4</v>
      </c>
      <c r="E60" s="83"/>
      <c r="F60" s="21">
        <f t="shared" si="7"/>
        <v>0</v>
      </c>
    </row>
    <row r="61" spans="1:6" x14ac:dyDescent="0.25">
      <c r="A61" s="7" t="s">
        <v>114</v>
      </c>
      <c r="B61" s="8" t="s">
        <v>33</v>
      </c>
      <c r="C61" s="9" t="s">
        <v>6</v>
      </c>
      <c r="D61" s="81">
        <f>D44</f>
        <v>281.94000000000005</v>
      </c>
      <c r="E61" s="83"/>
      <c r="F61" s="21">
        <f t="shared" si="7"/>
        <v>0</v>
      </c>
    </row>
    <row r="62" spans="1:6" x14ac:dyDescent="0.25">
      <c r="A62" s="7" t="s">
        <v>194</v>
      </c>
      <c r="B62" s="8" t="s">
        <v>182</v>
      </c>
      <c r="C62" s="9" t="s">
        <v>6</v>
      </c>
      <c r="D62" s="81">
        <f>D45</f>
        <v>196.37200000000001</v>
      </c>
      <c r="E62" s="83"/>
      <c r="F62" s="21">
        <f t="shared" si="7"/>
        <v>0</v>
      </c>
    </row>
    <row r="63" spans="1:6" x14ac:dyDescent="0.25">
      <c r="A63" s="142" t="s">
        <v>183</v>
      </c>
      <c r="B63" s="143"/>
      <c r="C63" s="143"/>
      <c r="D63" s="143"/>
      <c r="E63" s="144"/>
      <c r="F63" s="15">
        <f>SUM(F59:F62)</f>
        <v>0</v>
      </c>
    </row>
    <row r="64" spans="1:6" x14ac:dyDescent="0.25">
      <c r="A64" s="4">
        <v>9</v>
      </c>
      <c r="B64" s="76" t="s">
        <v>184</v>
      </c>
      <c r="C64" s="11"/>
      <c r="D64" s="11"/>
      <c r="E64" s="13"/>
      <c r="F64" s="24"/>
    </row>
    <row r="65" spans="1:6" ht="41.4" x14ac:dyDescent="0.25">
      <c r="A65" s="9" t="s">
        <v>180</v>
      </c>
      <c r="B65" s="14" t="s">
        <v>197</v>
      </c>
      <c r="C65" s="9" t="s">
        <v>186</v>
      </c>
      <c r="D65" s="10">
        <v>2</v>
      </c>
      <c r="E65" s="9"/>
      <c r="F65" s="21">
        <f>D65*E65</f>
        <v>0</v>
      </c>
    </row>
    <row r="66" spans="1:6" x14ac:dyDescent="0.25">
      <c r="A66" s="142" t="s">
        <v>187</v>
      </c>
      <c r="B66" s="143"/>
      <c r="C66" s="143"/>
      <c r="D66" s="143"/>
      <c r="E66" s="144"/>
      <c r="F66" s="15">
        <f>F65</f>
        <v>0</v>
      </c>
    </row>
    <row r="67" spans="1:6" ht="15.6" x14ac:dyDescent="0.3">
      <c r="A67" s="145" t="s">
        <v>308</v>
      </c>
      <c r="B67" s="146"/>
      <c r="C67" s="146"/>
      <c r="D67" s="146"/>
      <c r="E67" s="147"/>
      <c r="F67" s="77">
        <f>F12+F26+F38+F42+F48+F52+F57+F63+F66</f>
        <v>0</v>
      </c>
    </row>
    <row r="69" spans="1:6" x14ac:dyDescent="0.25">
      <c r="A69" s="148" t="s">
        <v>332</v>
      </c>
      <c r="B69" s="149"/>
      <c r="C69" s="149"/>
      <c r="D69" s="149"/>
      <c r="E69" s="149"/>
      <c r="F69" s="150"/>
    </row>
    <row r="70" spans="1:6" x14ac:dyDescent="0.25">
      <c r="A70" s="17">
        <v>1</v>
      </c>
      <c r="B70" s="139" t="s">
        <v>314</v>
      </c>
      <c r="C70" s="140"/>
      <c r="D70" s="140"/>
      <c r="E70" s="140"/>
      <c r="F70" s="141"/>
    </row>
    <row r="71" spans="1:6" ht="16.2" x14ac:dyDescent="0.25">
      <c r="A71" s="42" t="s">
        <v>3</v>
      </c>
      <c r="B71" s="43" t="s">
        <v>70</v>
      </c>
      <c r="C71" s="42" t="s">
        <v>316</v>
      </c>
      <c r="D71" s="44">
        <v>18.899999999999999</v>
      </c>
      <c r="E71" s="42"/>
      <c r="F71" s="39">
        <f>D71*E71</f>
        <v>0</v>
      </c>
    </row>
    <row r="72" spans="1:6" ht="16.2" x14ac:dyDescent="0.25">
      <c r="A72" s="42" t="s">
        <v>92</v>
      </c>
      <c r="B72" s="43" t="s">
        <v>71</v>
      </c>
      <c r="C72" s="42" t="s">
        <v>316</v>
      </c>
      <c r="D72" s="42">
        <v>0.97199999999999998</v>
      </c>
      <c r="E72" s="42"/>
      <c r="F72" s="39">
        <f>D72*E72</f>
        <v>0</v>
      </c>
    </row>
    <row r="73" spans="1:6" ht="16.2" x14ac:dyDescent="0.25">
      <c r="A73" s="42" t="s">
        <v>93</v>
      </c>
      <c r="B73" s="43" t="s">
        <v>72</v>
      </c>
      <c r="C73" s="42" t="s">
        <v>316</v>
      </c>
      <c r="D73" s="44">
        <f>(4.05*0.3*0.55)+(4.2*1*0.3)+(1.6*1.15*0.15)</f>
        <v>2.20425</v>
      </c>
      <c r="E73" s="42"/>
      <c r="F73" s="39">
        <f>D73*E73</f>
        <v>0</v>
      </c>
    </row>
    <row r="74" spans="1:6" x14ac:dyDescent="0.25">
      <c r="A74" s="136" t="s">
        <v>102</v>
      </c>
      <c r="B74" s="137"/>
      <c r="C74" s="137"/>
      <c r="D74" s="137"/>
      <c r="E74" s="138"/>
      <c r="F74" s="32">
        <f>SUM(F71:F73)</f>
        <v>0</v>
      </c>
    </row>
    <row r="75" spans="1:6" x14ac:dyDescent="0.25">
      <c r="A75" s="17">
        <v>2</v>
      </c>
      <c r="B75" s="139" t="s">
        <v>333</v>
      </c>
      <c r="C75" s="140"/>
      <c r="D75" s="140"/>
      <c r="E75" s="140"/>
      <c r="F75" s="141"/>
    </row>
    <row r="76" spans="1:6" ht="16.2" x14ac:dyDescent="0.25">
      <c r="A76" s="42" t="s">
        <v>5</v>
      </c>
      <c r="B76" s="43" t="s">
        <v>317</v>
      </c>
      <c r="C76" s="42" t="s">
        <v>316</v>
      </c>
      <c r="D76" s="44">
        <f>(15.25*0.05*0.6+4.2*0.05*0.25)</f>
        <v>0.51</v>
      </c>
      <c r="E76" s="42"/>
      <c r="F76" s="39">
        <f t="shared" ref="F76:F84" si="8">D76*E76</f>
        <v>0</v>
      </c>
    </row>
    <row r="77" spans="1:6" ht="16.2" x14ac:dyDescent="0.25">
      <c r="A77" s="42" t="s">
        <v>94</v>
      </c>
      <c r="B77" s="43" t="s">
        <v>318</v>
      </c>
      <c r="C77" s="42" t="s">
        <v>316</v>
      </c>
      <c r="D77" s="44">
        <f>14.8*0.2</f>
        <v>2.9600000000000004</v>
      </c>
      <c r="E77" s="42"/>
      <c r="F77" s="39">
        <f t="shared" si="8"/>
        <v>0</v>
      </c>
    </row>
    <row r="78" spans="1:6" ht="30" x14ac:dyDescent="0.25">
      <c r="A78" s="42" t="s">
        <v>95</v>
      </c>
      <c r="B78" s="43" t="s">
        <v>319</v>
      </c>
      <c r="C78" s="42" t="s">
        <v>316</v>
      </c>
      <c r="D78" s="44">
        <v>1.0169999999999999</v>
      </c>
      <c r="E78" s="42"/>
      <c r="F78" s="39">
        <f t="shared" si="8"/>
        <v>0</v>
      </c>
    </row>
    <row r="79" spans="1:6" ht="16.2" x14ac:dyDescent="0.25">
      <c r="A79" s="42" t="s">
        <v>96</v>
      </c>
      <c r="B79" s="45" t="s">
        <v>320</v>
      </c>
      <c r="C79" s="46" t="s">
        <v>321</v>
      </c>
      <c r="D79" s="46">
        <v>0.12</v>
      </c>
      <c r="E79" s="42"/>
      <c r="F79" s="39">
        <f t="shared" si="8"/>
        <v>0</v>
      </c>
    </row>
    <row r="80" spans="1:6" x14ac:dyDescent="0.25">
      <c r="A80" s="42" t="s">
        <v>97</v>
      </c>
      <c r="B80" s="45" t="s">
        <v>73</v>
      </c>
      <c r="C80" s="46" t="str">
        <f>+C79</f>
        <v>m3</v>
      </c>
      <c r="D80" s="46">
        <f>2.9*1*0.1</f>
        <v>0.28999999999999998</v>
      </c>
      <c r="E80" s="42"/>
      <c r="F80" s="39">
        <f t="shared" si="8"/>
        <v>0</v>
      </c>
    </row>
    <row r="81" spans="1:6" x14ac:dyDescent="0.25">
      <c r="A81" s="42" t="s">
        <v>98</v>
      </c>
      <c r="B81" s="45" t="s">
        <v>74</v>
      </c>
      <c r="C81" s="46" t="str">
        <f>+C83</f>
        <v>m3</v>
      </c>
      <c r="D81" s="47">
        <v>0.19500000000000001</v>
      </c>
      <c r="E81" s="42"/>
      <c r="F81" s="39">
        <f t="shared" si="8"/>
        <v>0</v>
      </c>
    </row>
    <row r="82" spans="1:6" ht="16.2" x14ac:dyDescent="0.25">
      <c r="A82" s="42" t="s">
        <v>99</v>
      </c>
      <c r="B82" s="43" t="s">
        <v>75</v>
      </c>
      <c r="C82" s="42" t="s">
        <v>322</v>
      </c>
      <c r="D82" s="44">
        <f>14.35*1.6+4.05*0.55</f>
        <v>25.1875</v>
      </c>
      <c r="E82" s="42"/>
      <c r="F82" s="39">
        <f t="shared" si="8"/>
        <v>0</v>
      </c>
    </row>
    <row r="83" spans="1:6" ht="27.6" x14ac:dyDescent="0.25">
      <c r="A83" s="42" t="s">
        <v>100</v>
      </c>
      <c r="B83" s="43" t="s">
        <v>123</v>
      </c>
      <c r="C83" s="42" t="s">
        <v>316</v>
      </c>
      <c r="D83" s="42">
        <v>0.84</v>
      </c>
      <c r="E83" s="42"/>
      <c r="F83" s="39">
        <f t="shared" si="8"/>
        <v>0</v>
      </c>
    </row>
    <row r="84" spans="1:6" ht="27.6" x14ac:dyDescent="0.25">
      <c r="A84" s="42" t="s">
        <v>101</v>
      </c>
      <c r="B84" s="43" t="s">
        <v>76</v>
      </c>
      <c r="C84" s="42" t="s">
        <v>322</v>
      </c>
      <c r="D84" s="44">
        <f>19.4*1.6</f>
        <v>31.04</v>
      </c>
      <c r="E84" s="42"/>
      <c r="F84" s="39">
        <f t="shared" si="8"/>
        <v>0</v>
      </c>
    </row>
    <row r="85" spans="1:6" x14ac:dyDescent="0.25">
      <c r="A85" s="136" t="s">
        <v>103</v>
      </c>
      <c r="B85" s="137"/>
      <c r="C85" s="137"/>
      <c r="D85" s="137"/>
      <c r="E85" s="138"/>
      <c r="F85" s="32">
        <f>SUM(F76:F84)</f>
        <v>0</v>
      </c>
    </row>
    <row r="86" spans="1:6" x14ac:dyDescent="0.25">
      <c r="A86" s="17">
        <v>3</v>
      </c>
      <c r="B86" s="139" t="s">
        <v>154</v>
      </c>
      <c r="C86" s="140"/>
      <c r="D86" s="140"/>
      <c r="E86" s="140"/>
      <c r="F86" s="141"/>
    </row>
    <row r="87" spans="1:6" ht="27.6" x14ac:dyDescent="0.25">
      <c r="A87" s="42" t="s">
        <v>9</v>
      </c>
      <c r="B87" s="43" t="s">
        <v>77</v>
      </c>
      <c r="C87" s="42" t="s">
        <v>316</v>
      </c>
      <c r="D87" s="42">
        <v>0.85</v>
      </c>
      <c r="E87" s="42"/>
      <c r="F87" s="39">
        <f>D87*E87</f>
        <v>0</v>
      </c>
    </row>
    <row r="88" spans="1:6" ht="16.2" x14ac:dyDescent="0.25">
      <c r="A88" s="42" t="s">
        <v>109</v>
      </c>
      <c r="B88" s="43" t="s">
        <v>78</v>
      </c>
      <c r="C88" s="42" t="s">
        <v>322</v>
      </c>
      <c r="D88" s="44">
        <v>37.11</v>
      </c>
      <c r="E88" s="42"/>
      <c r="F88" s="39">
        <f>D88*E88</f>
        <v>0</v>
      </c>
    </row>
    <row r="89" spans="1:6" ht="16.2" x14ac:dyDescent="0.25">
      <c r="A89" s="42" t="s">
        <v>10</v>
      </c>
      <c r="B89" s="43" t="s">
        <v>323</v>
      </c>
      <c r="C89" s="42" t="s">
        <v>316</v>
      </c>
      <c r="D89" s="47">
        <f>0.49+0.2</f>
        <v>0.69</v>
      </c>
      <c r="E89" s="42"/>
      <c r="F89" s="39">
        <f>D89*E89</f>
        <v>0</v>
      </c>
    </row>
    <row r="90" spans="1:6" ht="15" customHeight="1" x14ac:dyDescent="0.25">
      <c r="A90" s="136" t="s">
        <v>104</v>
      </c>
      <c r="B90" s="137"/>
      <c r="C90" s="137"/>
      <c r="D90" s="137"/>
      <c r="E90" s="138"/>
      <c r="F90" s="32">
        <f>SUM(F87:F89)</f>
        <v>0</v>
      </c>
    </row>
    <row r="91" spans="1:6" x14ac:dyDescent="0.25">
      <c r="A91" s="17">
        <v>4</v>
      </c>
      <c r="B91" s="139" t="s">
        <v>169</v>
      </c>
      <c r="C91" s="140"/>
      <c r="D91" s="140"/>
      <c r="E91" s="140"/>
      <c r="F91" s="141"/>
    </row>
    <row r="92" spans="1:6" ht="16.2" x14ac:dyDescent="0.25">
      <c r="A92" s="42" t="s">
        <v>17</v>
      </c>
      <c r="B92" s="43" t="s">
        <v>79</v>
      </c>
      <c r="C92" s="42" t="s">
        <v>322</v>
      </c>
      <c r="D92" s="42">
        <f>15.2*2.2</f>
        <v>33.44</v>
      </c>
      <c r="E92" s="42"/>
      <c r="F92" s="39">
        <f>D92*E92</f>
        <v>0</v>
      </c>
    </row>
    <row r="93" spans="1:6" ht="16.2" x14ac:dyDescent="0.25">
      <c r="A93" s="42" t="s">
        <v>18</v>
      </c>
      <c r="B93" s="43" t="s">
        <v>80</v>
      </c>
      <c r="C93" s="42" t="s">
        <v>322</v>
      </c>
      <c r="D93" s="42">
        <f>34.21</f>
        <v>34.21</v>
      </c>
      <c r="E93" s="42"/>
      <c r="F93" s="39">
        <f>D93*E93</f>
        <v>0</v>
      </c>
    </row>
    <row r="94" spans="1:6" x14ac:dyDescent="0.25">
      <c r="A94" s="136" t="s">
        <v>105</v>
      </c>
      <c r="B94" s="137"/>
      <c r="C94" s="137"/>
      <c r="D94" s="137"/>
      <c r="E94" s="138"/>
      <c r="F94" s="32">
        <f>SUM(F92:F93)</f>
        <v>0</v>
      </c>
    </row>
    <row r="95" spans="1:6" x14ac:dyDescent="0.25">
      <c r="A95" s="17">
        <v>5</v>
      </c>
      <c r="B95" s="139" t="s">
        <v>295</v>
      </c>
      <c r="C95" s="140"/>
      <c r="D95" s="140"/>
      <c r="E95" s="140"/>
      <c r="F95" s="141"/>
    </row>
    <row r="96" spans="1:6" ht="27.6" x14ac:dyDescent="0.25">
      <c r="A96" s="42" t="s">
        <v>27</v>
      </c>
      <c r="B96" s="43" t="s">
        <v>200</v>
      </c>
      <c r="C96" s="42" t="s">
        <v>81</v>
      </c>
      <c r="D96" s="42">
        <v>3.6</v>
      </c>
      <c r="E96" s="42"/>
      <c r="F96" s="39">
        <f>D96*E96</f>
        <v>0</v>
      </c>
    </row>
    <row r="97" spans="1:6" ht="16.2" x14ac:dyDescent="0.25">
      <c r="A97" s="42" t="s">
        <v>28</v>
      </c>
      <c r="B97" s="43" t="s">
        <v>82</v>
      </c>
      <c r="C97" s="42" t="s">
        <v>322</v>
      </c>
      <c r="D97" s="42">
        <v>4.88</v>
      </c>
      <c r="E97" s="42"/>
      <c r="F97" s="39">
        <f>D97*E97</f>
        <v>0</v>
      </c>
    </row>
    <row r="98" spans="1:6" ht="27.6" x14ac:dyDescent="0.25">
      <c r="A98" s="42" t="s">
        <v>47</v>
      </c>
      <c r="B98" s="43" t="s">
        <v>83</v>
      </c>
      <c r="C98" s="42" t="s">
        <v>322</v>
      </c>
      <c r="D98" s="42">
        <v>6.82</v>
      </c>
      <c r="E98" s="42"/>
      <c r="F98" s="39">
        <f>D98*E98</f>
        <v>0</v>
      </c>
    </row>
    <row r="99" spans="1:6" x14ac:dyDescent="0.25">
      <c r="A99" s="136" t="s">
        <v>106</v>
      </c>
      <c r="B99" s="137"/>
      <c r="C99" s="137"/>
      <c r="D99" s="137"/>
      <c r="E99" s="138"/>
      <c r="F99" s="32">
        <f>SUM(F96:F98)</f>
        <v>0</v>
      </c>
    </row>
    <row r="100" spans="1:6" x14ac:dyDescent="0.25">
      <c r="A100" s="17">
        <v>6</v>
      </c>
      <c r="B100" s="139" t="s">
        <v>311</v>
      </c>
      <c r="C100" s="140"/>
      <c r="D100" s="140"/>
      <c r="E100" s="140"/>
      <c r="F100" s="141"/>
    </row>
    <row r="101" spans="1:6" ht="27.6" x14ac:dyDescent="0.25">
      <c r="A101" s="42" t="s">
        <v>66</v>
      </c>
      <c r="B101" s="43" t="s">
        <v>84</v>
      </c>
      <c r="C101" s="42" t="s">
        <v>29</v>
      </c>
      <c r="D101" s="42">
        <v>2</v>
      </c>
      <c r="E101" s="42"/>
      <c r="F101" s="39">
        <f>D101*E101</f>
        <v>0</v>
      </c>
    </row>
    <row r="102" spans="1:6" ht="27.6" x14ac:dyDescent="0.25">
      <c r="A102" s="42" t="s">
        <v>67</v>
      </c>
      <c r="B102" s="43" t="s">
        <v>85</v>
      </c>
      <c r="C102" s="42" t="s">
        <v>4</v>
      </c>
      <c r="D102" s="42">
        <v>1</v>
      </c>
      <c r="E102" s="42"/>
      <c r="F102" s="39">
        <f>D102*E102</f>
        <v>0</v>
      </c>
    </row>
    <row r="103" spans="1:6" x14ac:dyDescent="0.25">
      <c r="A103" s="42" t="s">
        <v>110</v>
      </c>
      <c r="B103" s="43" t="s">
        <v>86</v>
      </c>
      <c r="C103" s="42" t="s">
        <v>29</v>
      </c>
      <c r="D103" s="42">
        <v>1</v>
      </c>
      <c r="E103" s="42"/>
      <c r="F103" s="39">
        <f>D103*E103</f>
        <v>0</v>
      </c>
    </row>
    <row r="104" spans="1:6" x14ac:dyDescent="0.25">
      <c r="A104" s="136" t="s">
        <v>107</v>
      </c>
      <c r="B104" s="137"/>
      <c r="C104" s="137"/>
      <c r="D104" s="137"/>
      <c r="E104" s="138"/>
      <c r="F104" s="32">
        <f>SUM(F101:F103)</f>
        <v>0</v>
      </c>
    </row>
    <row r="105" spans="1:6" x14ac:dyDescent="0.25">
      <c r="A105" s="17">
        <v>7</v>
      </c>
      <c r="B105" s="139" t="s">
        <v>296</v>
      </c>
      <c r="C105" s="140"/>
      <c r="D105" s="140"/>
      <c r="E105" s="140"/>
      <c r="F105" s="141"/>
    </row>
    <row r="106" spans="1:6" ht="16.2" x14ac:dyDescent="0.25">
      <c r="A106" s="42" t="s">
        <v>68</v>
      </c>
      <c r="B106" s="43" t="s">
        <v>87</v>
      </c>
      <c r="C106" s="42" t="s">
        <v>322</v>
      </c>
      <c r="D106" s="42">
        <v>8.16</v>
      </c>
      <c r="E106" s="42"/>
      <c r="F106" s="39">
        <f>D106*E106</f>
        <v>0</v>
      </c>
    </row>
    <row r="107" spans="1:6" ht="16.2" x14ac:dyDescent="0.25">
      <c r="A107" s="42" t="s">
        <v>69</v>
      </c>
      <c r="B107" s="43" t="s">
        <v>88</v>
      </c>
      <c r="C107" s="42" t="s">
        <v>322</v>
      </c>
      <c r="D107" s="42">
        <v>21.56</v>
      </c>
      <c r="E107" s="42"/>
      <c r="F107" s="39">
        <f>D107*E107</f>
        <v>0</v>
      </c>
    </row>
    <row r="108" spans="1:6" ht="16.2" x14ac:dyDescent="0.25">
      <c r="A108" s="42" t="s">
        <v>111</v>
      </c>
      <c r="B108" s="43" t="s">
        <v>89</v>
      </c>
      <c r="C108" s="42" t="s">
        <v>324</v>
      </c>
      <c r="D108" s="42">
        <v>34.26</v>
      </c>
      <c r="E108" s="42"/>
      <c r="F108" s="39">
        <f>D108*E108</f>
        <v>0</v>
      </c>
    </row>
    <row r="109" spans="1:6" x14ac:dyDescent="0.25">
      <c r="A109" s="136" t="s">
        <v>108</v>
      </c>
      <c r="B109" s="137"/>
      <c r="C109" s="137"/>
      <c r="D109" s="137"/>
      <c r="E109" s="138"/>
      <c r="F109" s="32">
        <f>SUM(F106:F108)</f>
        <v>0</v>
      </c>
    </row>
    <row r="110" spans="1:6" x14ac:dyDescent="0.25">
      <c r="A110" s="17">
        <v>8</v>
      </c>
      <c r="B110" s="139" t="s">
        <v>297</v>
      </c>
      <c r="C110" s="140"/>
      <c r="D110" s="140"/>
      <c r="E110" s="140"/>
      <c r="F110" s="141"/>
    </row>
    <row r="111" spans="1:6" ht="27.6" x14ac:dyDescent="0.25">
      <c r="A111" s="42" t="s">
        <v>112</v>
      </c>
      <c r="B111" s="43" t="s">
        <v>199</v>
      </c>
      <c r="C111" s="42" t="s">
        <v>81</v>
      </c>
      <c r="D111" s="42">
        <v>5</v>
      </c>
      <c r="E111" s="42"/>
      <c r="F111" s="39">
        <f t="shared" ref="F111:F114" si="9">D111*E111</f>
        <v>0</v>
      </c>
    </row>
    <row r="112" spans="1:6" x14ac:dyDescent="0.25">
      <c r="A112" s="42" t="s">
        <v>113</v>
      </c>
      <c r="B112" s="43" t="s">
        <v>90</v>
      </c>
      <c r="C112" s="42" t="s">
        <v>29</v>
      </c>
      <c r="D112" s="42">
        <v>2</v>
      </c>
      <c r="E112" s="42"/>
      <c r="F112" s="39">
        <f t="shared" si="9"/>
        <v>0</v>
      </c>
    </row>
    <row r="113" spans="1:6" ht="27.6" x14ac:dyDescent="0.25">
      <c r="A113" s="42" t="s">
        <v>114</v>
      </c>
      <c r="B113" s="43" t="s">
        <v>122</v>
      </c>
      <c r="C113" s="42" t="s">
        <v>4</v>
      </c>
      <c r="D113" s="42">
        <v>1</v>
      </c>
      <c r="E113" s="42"/>
      <c r="F113" s="39">
        <f t="shared" si="9"/>
        <v>0</v>
      </c>
    </row>
    <row r="114" spans="1:6" x14ac:dyDescent="0.25">
      <c r="A114" s="42" t="s">
        <v>115</v>
      </c>
      <c r="B114" s="43" t="s">
        <v>91</v>
      </c>
      <c r="C114" s="42" t="s">
        <v>4</v>
      </c>
      <c r="D114" s="42">
        <v>1</v>
      </c>
      <c r="E114" s="42"/>
      <c r="F114" s="39">
        <f t="shared" si="9"/>
        <v>0</v>
      </c>
    </row>
    <row r="115" spans="1:6" x14ac:dyDescent="0.25">
      <c r="A115" s="136" t="s">
        <v>315</v>
      </c>
      <c r="B115" s="137"/>
      <c r="C115" s="137"/>
      <c r="D115" s="137"/>
      <c r="E115" s="138"/>
      <c r="F115" s="32">
        <f>SUM(F111:F114)</f>
        <v>0</v>
      </c>
    </row>
    <row r="116" spans="1:6" ht="17.399999999999999" x14ac:dyDescent="0.25">
      <c r="A116" s="132" t="s">
        <v>364</v>
      </c>
      <c r="B116" s="133"/>
      <c r="C116" s="133"/>
      <c r="D116" s="133"/>
      <c r="E116" s="134"/>
      <c r="F116" s="48">
        <f>F115+F109+F104+F99+F94+F90+F85+F74</f>
        <v>0</v>
      </c>
    </row>
    <row r="117" spans="1:6" ht="17.399999999999999" x14ac:dyDescent="0.25">
      <c r="A117" s="78"/>
      <c r="B117" s="79"/>
      <c r="C117" s="79"/>
      <c r="D117" s="79"/>
      <c r="E117" s="79"/>
      <c r="F117" s="80"/>
    </row>
    <row r="118" spans="1:6" x14ac:dyDescent="0.25">
      <c r="A118" s="160" t="s">
        <v>334</v>
      </c>
      <c r="B118" s="161"/>
      <c r="C118" s="161"/>
      <c r="D118" s="161"/>
      <c r="E118" s="161"/>
      <c r="F118" s="162"/>
    </row>
    <row r="119" spans="1:6" ht="96.6" x14ac:dyDescent="0.25">
      <c r="A119" s="16" t="s">
        <v>185</v>
      </c>
      <c r="B119" s="19" t="s">
        <v>209</v>
      </c>
      <c r="C119" s="16" t="s">
        <v>186</v>
      </c>
      <c r="D119" s="16">
        <v>1</v>
      </c>
      <c r="E119" s="18"/>
      <c r="F119" s="22">
        <f>D119*E119</f>
        <v>0</v>
      </c>
    </row>
    <row r="120" spans="1:6" ht="17.399999999999999" x14ac:dyDescent="0.3">
      <c r="A120" s="163" t="s">
        <v>299</v>
      </c>
      <c r="B120" s="163"/>
      <c r="C120" s="163"/>
      <c r="D120" s="163"/>
      <c r="E120" s="163"/>
      <c r="F120" s="25">
        <f>F119</f>
        <v>0</v>
      </c>
    </row>
    <row r="122" spans="1:6" ht="17.399999999999999" x14ac:dyDescent="0.3">
      <c r="A122" s="164" t="s">
        <v>363</v>
      </c>
      <c r="B122" s="165"/>
      <c r="C122" s="165"/>
      <c r="D122" s="165"/>
      <c r="E122" s="165"/>
      <c r="F122" s="84"/>
    </row>
  </sheetData>
  <mergeCells count="33">
    <mergeCell ref="A116:E116"/>
    <mergeCell ref="A118:F118"/>
    <mergeCell ref="A120:E120"/>
    <mergeCell ref="A122:E122"/>
    <mergeCell ref="B95:F95"/>
    <mergeCell ref="A115:E115"/>
    <mergeCell ref="A109:E109"/>
    <mergeCell ref="A104:E104"/>
    <mergeCell ref="A99:E99"/>
    <mergeCell ref="A1:F1"/>
    <mergeCell ref="A4:F4"/>
    <mergeCell ref="A12:E12"/>
    <mergeCell ref="B91:F91"/>
    <mergeCell ref="B100:F100"/>
    <mergeCell ref="B70:F70"/>
    <mergeCell ref="B75:F75"/>
    <mergeCell ref="A85:E85"/>
    <mergeCell ref="B86:F86"/>
    <mergeCell ref="A74:E74"/>
    <mergeCell ref="A26:E26"/>
    <mergeCell ref="A38:E38"/>
    <mergeCell ref="A42:E42"/>
    <mergeCell ref="A48:E48"/>
    <mergeCell ref="A52:E52"/>
    <mergeCell ref="A90:E90"/>
    <mergeCell ref="A94:E94"/>
    <mergeCell ref="B105:F105"/>
    <mergeCell ref="B110:F110"/>
    <mergeCell ref="A57:E57"/>
    <mergeCell ref="A63:E63"/>
    <mergeCell ref="A66:E66"/>
    <mergeCell ref="A67:E67"/>
    <mergeCell ref="A69:F6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4E917-FACC-4F8C-99F1-0EC11933A591}">
  <dimension ref="A1:D147"/>
  <sheetViews>
    <sheetView zoomScaleNormal="100" workbookViewId="0">
      <selection sqref="A1:D1"/>
    </sheetView>
  </sheetViews>
  <sheetFormatPr baseColWidth="10" defaultColWidth="11.44140625" defaultRowHeight="13.8" x14ac:dyDescent="0.25"/>
  <cols>
    <col min="1" max="1" width="6" style="51" bestFit="1" customWidth="1"/>
    <col min="2" max="2" width="61.33203125" style="73" customWidth="1"/>
    <col min="3" max="3" width="10.5546875" style="51" bestFit="1" customWidth="1"/>
    <col min="4" max="4" width="22.5546875" style="74" customWidth="1"/>
    <col min="5" max="5" width="11.44140625" style="51"/>
    <col min="6" max="6" width="12.33203125" style="51" bestFit="1" customWidth="1"/>
    <col min="7" max="16384" width="11.44140625" style="51"/>
  </cols>
  <sheetData>
    <row r="1" spans="1:4" ht="54" customHeight="1" x14ac:dyDescent="0.25">
      <c r="A1" s="114" t="s">
        <v>356</v>
      </c>
      <c r="B1" s="114"/>
      <c r="C1" s="114"/>
      <c r="D1" s="114"/>
    </row>
    <row r="2" spans="1:4" ht="24.75" customHeight="1" x14ac:dyDescent="0.25">
      <c r="A2" s="95" t="s">
        <v>0</v>
      </c>
      <c r="B2" s="95" t="s">
        <v>360</v>
      </c>
      <c r="C2" s="95" t="s">
        <v>1</v>
      </c>
      <c r="D2" s="95" t="s">
        <v>361</v>
      </c>
    </row>
    <row r="3" spans="1:4" ht="16.5" customHeight="1" x14ac:dyDescent="0.3">
      <c r="A3" s="108" t="s">
        <v>300</v>
      </c>
      <c r="B3" s="108"/>
      <c r="C3" s="108"/>
      <c r="D3" s="108"/>
    </row>
    <row r="4" spans="1:4" x14ac:dyDescent="0.25">
      <c r="A4" s="30">
        <v>2</v>
      </c>
      <c r="B4" s="113" t="s">
        <v>34</v>
      </c>
      <c r="C4" s="113"/>
      <c r="D4" s="113"/>
    </row>
    <row r="5" spans="1:4" x14ac:dyDescent="0.25">
      <c r="A5" s="52" t="s">
        <v>40</v>
      </c>
      <c r="B5" s="37" t="s">
        <v>36</v>
      </c>
      <c r="C5" s="52" t="s">
        <v>6</v>
      </c>
      <c r="D5" s="54"/>
    </row>
    <row r="6" spans="1:4" x14ac:dyDescent="0.25">
      <c r="A6" s="52" t="s">
        <v>5</v>
      </c>
      <c r="B6" s="37" t="s">
        <v>41</v>
      </c>
      <c r="C6" s="52" t="s">
        <v>7</v>
      </c>
      <c r="D6" s="54"/>
    </row>
    <row r="7" spans="1:4" x14ac:dyDescent="0.25">
      <c r="A7" s="52" t="s">
        <v>94</v>
      </c>
      <c r="B7" s="2" t="s">
        <v>129</v>
      </c>
      <c r="C7" s="52" t="s">
        <v>7</v>
      </c>
      <c r="D7" s="54"/>
    </row>
    <row r="8" spans="1:4" x14ac:dyDescent="0.25">
      <c r="A8" s="30">
        <v>3</v>
      </c>
      <c r="B8" s="107" t="s">
        <v>35</v>
      </c>
      <c r="C8" s="107"/>
      <c r="D8" s="107"/>
    </row>
    <row r="9" spans="1:4" ht="27.6" x14ac:dyDescent="0.25">
      <c r="A9" s="52" t="s">
        <v>9</v>
      </c>
      <c r="B9" s="2" t="s">
        <v>202</v>
      </c>
      <c r="C9" s="52" t="s">
        <v>6</v>
      </c>
      <c r="D9" s="54"/>
    </row>
    <row r="10" spans="1:4" x14ac:dyDescent="0.25">
      <c r="A10" s="52" t="s">
        <v>10</v>
      </c>
      <c r="B10" s="2" t="s">
        <v>124</v>
      </c>
      <c r="C10" s="52" t="s">
        <v>29</v>
      </c>
      <c r="D10" s="54"/>
    </row>
    <row r="11" spans="1:4" x14ac:dyDescent="0.25">
      <c r="A11" s="52" t="s">
        <v>11</v>
      </c>
      <c r="B11" s="2" t="s">
        <v>125</v>
      </c>
      <c r="C11" s="52" t="s">
        <v>29</v>
      </c>
      <c r="D11" s="54"/>
    </row>
    <row r="12" spans="1:4" ht="27.6" x14ac:dyDescent="0.25">
      <c r="A12" s="52" t="s">
        <v>12</v>
      </c>
      <c r="B12" s="2" t="s">
        <v>126</v>
      </c>
      <c r="C12" s="52" t="s">
        <v>6</v>
      </c>
      <c r="D12" s="54"/>
    </row>
    <row r="13" spans="1:4" x14ac:dyDescent="0.25">
      <c r="A13" s="52" t="s">
        <v>13</v>
      </c>
      <c r="B13" s="2" t="s">
        <v>325</v>
      </c>
      <c r="C13" s="52" t="s">
        <v>6</v>
      </c>
      <c r="D13" s="54"/>
    </row>
    <row r="14" spans="1:4" x14ac:dyDescent="0.25">
      <c r="A14" s="52" t="s">
        <v>14</v>
      </c>
      <c r="B14" s="2" t="s">
        <v>118</v>
      </c>
      <c r="C14" s="52" t="s">
        <v>6</v>
      </c>
      <c r="D14" s="54"/>
    </row>
    <row r="15" spans="1:4" x14ac:dyDescent="0.25">
      <c r="A15" s="52" t="s">
        <v>15</v>
      </c>
      <c r="B15" s="2" t="s">
        <v>119</v>
      </c>
      <c r="C15" s="52" t="s">
        <v>6</v>
      </c>
      <c r="D15" s="54"/>
    </row>
    <row r="16" spans="1:4" x14ac:dyDescent="0.25">
      <c r="A16" s="52" t="s">
        <v>16</v>
      </c>
      <c r="B16" s="2" t="s">
        <v>44</v>
      </c>
      <c r="C16" s="52" t="s">
        <v>6</v>
      </c>
      <c r="D16" s="54"/>
    </row>
    <row r="17" spans="1:4" x14ac:dyDescent="0.25">
      <c r="A17" s="30">
        <v>4</v>
      </c>
      <c r="B17" s="107" t="s">
        <v>38</v>
      </c>
      <c r="C17" s="107"/>
      <c r="D17" s="107"/>
    </row>
    <row r="18" spans="1:4" ht="27.6" x14ac:dyDescent="0.25">
      <c r="A18" s="52" t="s">
        <v>17</v>
      </c>
      <c r="B18" s="2" t="s">
        <v>42</v>
      </c>
      <c r="C18" s="52" t="s">
        <v>7</v>
      </c>
      <c r="D18" s="54"/>
    </row>
    <row r="19" spans="1:4" x14ac:dyDescent="0.25">
      <c r="A19" s="52" t="s">
        <v>18</v>
      </c>
      <c r="B19" s="2" t="s">
        <v>326</v>
      </c>
      <c r="C19" s="52" t="s">
        <v>7</v>
      </c>
      <c r="D19" s="54"/>
    </row>
    <row r="20" spans="1:4" x14ac:dyDescent="0.25">
      <c r="A20" s="52" t="s">
        <v>19</v>
      </c>
      <c r="B20" s="2" t="s">
        <v>39</v>
      </c>
      <c r="C20" s="52" t="s">
        <v>7</v>
      </c>
      <c r="D20" s="54"/>
    </row>
    <row r="21" spans="1:4" ht="27.6" x14ac:dyDescent="0.25">
      <c r="A21" s="52" t="s">
        <v>20</v>
      </c>
      <c r="B21" s="2" t="s">
        <v>23</v>
      </c>
      <c r="C21" s="52" t="s">
        <v>7</v>
      </c>
      <c r="D21" s="54"/>
    </row>
    <row r="22" spans="1:4" ht="38.25" customHeight="1" x14ac:dyDescent="0.25">
      <c r="A22" s="52" t="s">
        <v>21</v>
      </c>
      <c r="B22" s="2" t="s">
        <v>206</v>
      </c>
      <c r="C22" s="52" t="s">
        <v>7</v>
      </c>
      <c r="D22" s="54"/>
    </row>
    <row r="23" spans="1:4" x14ac:dyDescent="0.25">
      <c r="A23" s="52" t="s">
        <v>22</v>
      </c>
      <c r="B23" s="2" t="s">
        <v>327</v>
      </c>
      <c r="C23" s="52" t="s">
        <v>7</v>
      </c>
      <c r="D23" s="54"/>
    </row>
    <row r="24" spans="1:4" x14ac:dyDescent="0.25">
      <c r="A24" s="52" t="s">
        <v>24</v>
      </c>
      <c r="B24" s="2" t="s">
        <v>120</v>
      </c>
      <c r="C24" s="52" t="s">
        <v>7</v>
      </c>
      <c r="D24" s="54"/>
    </row>
    <row r="25" spans="1:4" x14ac:dyDescent="0.25">
      <c r="A25" s="52" t="s">
        <v>25</v>
      </c>
      <c r="B25" s="2" t="s">
        <v>65</v>
      </c>
      <c r="C25" s="52" t="s">
        <v>4</v>
      </c>
      <c r="D25" s="54"/>
    </row>
    <row r="26" spans="1:4" x14ac:dyDescent="0.25">
      <c r="A26" s="52" t="s">
        <v>56</v>
      </c>
      <c r="B26" s="2" t="s">
        <v>43</v>
      </c>
      <c r="C26" s="52" t="s">
        <v>26</v>
      </c>
      <c r="D26" s="54"/>
    </row>
    <row r="27" spans="1:4" x14ac:dyDescent="0.25">
      <c r="A27" s="52" t="s">
        <v>57</v>
      </c>
      <c r="B27" s="2" t="s">
        <v>128</v>
      </c>
      <c r="C27" s="52" t="s">
        <v>26</v>
      </c>
      <c r="D27" s="54"/>
    </row>
    <row r="28" spans="1:4" x14ac:dyDescent="0.25">
      <c r="A28" s="52" t="s">
        <v>60</v>
      </c>
      <c r="B28" s="2" t="s">
        <v>58</v>
      </c>
      <c r="C28" s="52" t="s">
        <v>26</v>
      </c>
      <c r="D28" s="54"/>
    </row>
    <row r="29" spans="1:4" x14ac:dyDescent="0.25">
      <c r="A29" s="52" t="s">
        <v>130</v>
      </c>
      <c r="B29" s="57" t="s">
        <v>46</v>
      </c>
      <c r="C29" s="52" t="s">
        <v>26</v>
      </c>
      <c r="D29" s="54"/>
    </row>
    <row r="30" spans="1:4" x14ac:dyDescent="0.25">
      <c r="A30" s="30">
        <v>5</v>
      </c>
      <c r="B30" s="107" t="s">
        <v>50</v>
      </c>
      <c r="C30" s="107"/>
      <c r="D30" s="107"/>
    </row>
    <row r="31" spans="1:4" ht="27.6" x14ac:dyDescent="0.25">
      <c r="A31" s="52" t="s">
        <v>27</v>
      </c>
      <c r="B31" s="2" t="s">
        <v>203</v>
      </c>
      <c r="C31" s="59" t="s">
        <v>26</v>
      </c>
      <c r="D31" s="54"/>
    </row>
    <row r="32" spans="1:4" ht="27.6" x14ac:dyDescent="0.25">
      <c r="A32" s="52" t="s">
        <v>28</v>
      </c>
      <c r="B32" s="2" t="s">
        <v>207</v>
      </c>
      <c r="C32" s="52" t="s">
        <v>26</v>
      </c>
      <c r="D32" s="54"/>
    </row>
    <row r="33" spans="1:4" ht="41.4" x14ac:dyDescent="0.25">
      <c r="A33" s="52" t="s">
        <v>48</v>
      </c>
      <c r="B33" s="2" t="s">
        <v>127</v>
      </c>
      <c r="C33" s="52" t="s">
        <v>29</v>
      </c>
      <c r="D33" s="54"/>
    </row>
    <row r="34" spans="1:4" ht="41.4" x14ac:dyDescent="0.25">
      <c r="A34" s="52" t="s">
        <v>51</v>
      </c>
      <c r="B34" s="2" t="s">
        <v>328</v>
      </c>
      <c r="C34" s="52" t="s">
        <v>29</v>
      </c>
      <c r="D34" s="54"/>
    </row>
    <row r="35" spans="1:4" ht="41.4" x14ac:dyDescent="0.25">
      <c r="A35" s="52" t="s">
        <v>52</v>
      </c>
      <c r="B35" s="2" t="s">
        <v>329</v>
      </c>
      <c r="C35" s="52" t="s">
        <v>29</v>
      </c>
      <c r="D35" s="54"/>
    </row>
    <row r="36" spans="1:4" ht="55.2" x14ac:dyDescent="0.25">
      <c r="A36" s="52" t="s">
        <v>53</v>
      </c>
      <c r="B36" s="2" t="s">
        <v>121</v>
      </c>
      <c r="C36" s="52" t="s">
        <v>29</v>
      </c>
      <c r="D36" s="54"/>
    </row>
    <row r="37" spans="1:4" x14ac:dyDescent="0.25">
      <c r="A37" s="52" t="s">
        <v>54</v>
      </c>
      <c r="B37" s="2" t="s">
        <v>181</v>
      </c>
      <c r="C37" s="52" t="s">
        <v>26</v>
      </c>
      <c r="D37" s="54"/>
    </row>
    <row r="38" spans="1:4" x14ac:dyDescent="0.25">
      <c r="A38" s="52" t="s">
        <v>55</v>
      </c>
      <c r="B38" s="2" t="s">
        <v>32</v>
      </c>
      <c r="C38" s="52" t="s">
        <v>26</v>
      </c>
      <c r="D38" s="54"/>
    </row>
    <row r="39" spans="1:4" x14ac:dyDescent="0.25">
      <c r="A39" s="52" t="s">
        <v>59</v>
      </c>
      <c r="B39" s="2" t="s">
        <v>33</v>
      </c>
      <c r="C39" s="52" t="s">
        <v>26</v>
      </c>
      <c r="D39" s="54"/>
    </row>
    <row r="40" spans="1:4" x14ac:dyDescent="0.25">
      <c r="A40" s="52" t="s">
        <v>61</v>
      </c>
      <c r="B40" s="2" t="s">
        <v>64</v>
      </c>
      <c r="C40" s="52" t="s">
        <v>26</v>
      </c>
      <c r="D40" s="54"/>
    </row>
    <row r="41" spans="1:4" x14ac:dyDescent="0.25">
      <c r="A41" s="52" t="s">
        <v>62</v>
      </c>
      <c r="B41" s="2" t="s">
        <v>117</v>
      </c>
      <c r="C41" s="52" t="s">
        <v>26</v>
      </c>
      <c r="D41" s="54"/>
    </row>
    <row r="42" spans="1:4" x14ac:dyDescent="0.25">
      <c r="A42" s="52" t="s">
        <v>63</v>
      </c>
      <c r="B42" s="2" t="s">
        <v>30</v>
      </c>
      <c r="C42" s="52" t="s">
        <v>26</v>
      </c>
      <c r="D42" s="54"/>
    </row>
    <row r="43" spans="1:4" x14ac:dyDescent="0.25">
      <c r="A43" s="52" t="s">
        <v>131</v>
      </c>
      <c r="B43" s="2" t="s">
        <v>31</v>
      </c>
      <c r="C43" s="52" t="s">
        <v>81</v>
      </c>
      <c r="D43" s="54"/>
    </row>
    <row r="44" spans="1:4" x14ac:dyDescent="0.25">
      <c r="A44" s="60" t="s">
        <v>132</v>
      </c>
      <c r="B44" s="2" t="s">
        <v>133</v>
      </c>
      <c r="C44" s="82" t="s">
        <v>29</v>
      </c>
      <c r="D44" s="61"/>
    </row>
    <row r="45" spans="1:4" ht="30.75" customHeight="1" x14ac:dyDescent="0.25">
      <c r="A45" s="119"/>
      <c r="B45" s="119"/>
      <c r="C45" s="119"/>
      <c r="D45" s="119"/>
    </row>
    <row r="46" spans="1:4" ht="15.6" x14ac:dyDescent="0.3">
      <c r="A46" s="108" t="s">
        <v>304</v>
      </c>
      <c r="B46" s="108"/>
      <c r="C46" s="108"/>
      <c r="D46" s="108"/>
    </row>
    <row r="47" spans="1:4" x14ac:dyDescent="0.25">
      <c r="A47" s="30" t="s">
        <v>211</v>
      </c>
      <c r="B47" s="107" t="s">
        <v>314</v>
      </c>
      <c r="C47" s="107"/>
      <c r="D47" s="107"/>
    </row>
    <row r="48" spans="1:4" x14ac:dyDescent="0.25">
      <c r="A48" s="33" t="s">
        <v>212</v>
      </c>
      <c r="B48" s="34" t="s">
        <v>213</v>
      </c>
      <c r="C48" s="33" t="s">
        <v>7</v>
      </c>
      <c r="D48" s="65"/>
    </row>
    <row r="49" spans="1:4" x14ac:dyDescent="0.25">
      <c r="A49" s="33" t="s">
        <v>212</v>
      </c>
      <c r="B49" s="34" t="s">
        <v>214</v>
      </c>
      <c r="C49" s="33" t="s">
        <v>7</v>
      </c>
      <c r="D49" s="65"/>
    </row>
    <row r="50" spans="1:4" x14ac:dyDescent="0.25">
      <c r="A50" s="33" t="s">
        <v>215</v>
      </c>
      <c r="B50" s="34" t="s">
        <v>137</v>
      </c>
      <c r="C50" s="33" t="s">
        <v>7</v>
      </c>
      <c r="D50" s="65"/>
    </row>
    <row r="51" spans="1:4" x14ac:dyDescent="0.25">
      <c r="A51" s="33" t="s">
        <v>216</v>
      </c>
      <c r="B51" s="34" t="s">
        <v>138</v>
      </c>
      <c r="C51" s="33" t="s">
        <v>7</v>
      </c>
      <c r="D51" s="65"/>
    </row>
    <row r="52" spans="1:4" x14ac:dyDescent="0.25">
      <c r="A52" s="33" t="s">
        <v>217</v>
      </c>
      <c r="B52" s="34" t="s">
        <v>139</v>
      </c>
      <c r="C52" s="33" t="s">
        <v>7</v>
      </c>
      <c r="D52" s="65"/>
    </row>
    <row r="53" spans="1:4" x14ac:dyDescent="0.25">
      <c r="A53" s="30" t="s">
        <v>218</v>
      </c>
      <c r="B53" s="107" t="s">
        <v>210</v>
      </c>
      <c r="C53" s="107"/>
      <c r="D53" s="107"/>
    </row>
    <row r="54" spans="1:4" x14ac:dyDescent="0.25">
      <c r="A54" s="33" t="s">
        <v>219</v>
      </c>
      <c r="B54" s="34" t="s">
        <v>220</v>
      </c>
      <c r="C54" s="33" t="s">
        <v>7</v>
      </c>
      <c r="D54" s="65"/>
    </row>
    <row r="55" spans="1:4" x14ac:dyDescent="0.25">
      <c r="A55" s="33" t="s">
        <v>221</v>
      </c>
      <c r="B55" s="34" t="s">
        <v>222</v>
      </c>
      <c r="C55" s="33" t="s">
        <v>7</v>
      </c>
      <c r="D55" s="65"/>
    </row>
    <row r="56" spans="1:4" x14ac:dyDescent="0.25">
      <c r="A56" s="33" t="s">
        <v>223</v>
      </c>
      <c r="B56" s="34" t="s">
        <v>224</v>
      </c>
      <c r="C56" s="33" t="s">
        <v>7</v>
      </c>
      <c r="D56" s="65"/>
    </row>
    <row r="57" spans="1:4" x14ac:dyDescent="0.25">
      <c r="A57" s="33" t="s">
        <v>225</v>
      </c>
      <c r="B57" s="34" t="s">
        <v>226</v>
      </c>
      <c r="C57" s="33" t="s">
        <v>7</v>
      </c>
      <c r="D57" s="65"/>
    </row>
    <row r="58" spans="1:4" x14ac:dyDescent="0.25">
      <c r="A58" s="33" t="s">
        <v>227</v>
      </c>
      <c r="B58" s="34" t="s">
        <v>228</v>
      </c>
      <c r="C58" s="33" t="s">
        <v>7</v>
      </c>
      <c r="D58" s="65"/>
    </row>
    <row r="59" spans="1:4" x14ac:dyDescent="0.25">
      <c r="A59" s="33" t="s">
        <v>229</v>
      </c>
      <c r="B59" s="34" t="s">
        <v>230</v>
      </c>
      <c r="C59" s="33" t="s">
        <v>7</v>
      </c>
      <c r="D59" s="65"/>
    </row>
    <row r="60" spans="1:4" x14ac:dyDescent="0.25">
      <c r="A60" s="30" t="s">
        <v>231</v>
      </c>
      <c r="B60" s="107" t="s">
        <v>303</v>
      </c>
      <c r="C60" s="107"/>
      <c r="D60" s="107"/>
    </row>
    <row r="61" spans="1:4" x14ac:dyDescent="0.25">
      <c r="A61" s="33" t="s">
        <v>225</v>
      </c>
      <c r="B61" s="34" t="s">
        <v>232</v>
      </c>
      <c r="C61" s="33" t="s">
        <v>6</v>
      </c>
      <c r="D61" s="65"/>
    </row>
    <row r="62" spans="1:4" x14ac:dyDescent="0.25">
      <c r="A62" s="33" t="s">
        <v>227</v>
      </c>
      <c r="B62" s="34" t="s">
        <v>233</v>
      </c>
      <c r="C62" s="33" t="s">
        <v>7</v>
      </c>
      <c r="D62" s="65"/>
    </row>
    <row r="63" spans="1:4" x14ac:dyDescent="0.25">
      <c r="A63" s="33" t="s">
        <v>229</v>
      </c>
      <c r="B63" s="34" t="s">
        <v>234</v>
      </c>
      <c r="C63" s="33" t="s">
        <v>7</v>
      </c>
      <c r="D63" s="65"/>
    </row>
    <row r="64" spans="1:4" x14ac:dyDescent="0.25">
      <c r="A64" s="33" t="s">
        <v>235</v>
      </c>
      <c r="B64" s="34" t="s">
        <v>236</v>
      </c>
      <c r="C64" s="33" t="s">
        <v>7</v>
      </c>
      <c r="D64" s="66"/>
    </row>
    <row r="65" spans="1:4" x14ac:dyDescent="0.25">
      <c r="A65" s="33" t="s">
        <v>237</v>
      </c>
      <c r="B65" s="34" t="s">
        <v>238</v>
      </c>
      <c r="C65" s="33" t="s">
        <v>7</v>
      </c>
      <c r="D65" s="66"/>
    </row>
    <row r="66" spans="1:4" x14ac:dyDescent="0.25">
      <c r="A66" s="30" t="s">
        <v>240</v>
      </c>
      <c r="B66" s="107" t="s">
        <v>154</v>
      </c>
      <c r="C66" s="107"/>
      <c r="D66" s="107"/>
    </row>
    <row r="67" spans="1:4" x14ac:dyDescent="0.25">
      <c r="A67" s="33" t="s">
        <v>241</v>
      </c>
      <c r="B67" s="34" t="s">
        <v>155</v>
      </c>
      <c r="C67" s="33" t="s">
        <v>7</v>
      </c>
      <c r="D67" s="66"/>
    </row>
    <row r="68" spans="1:4" x14ac:dyDescent="0.25">
      <c r="A68" s="33" t="s">
        <v>242</v>
      </c>
      <c r="B68" s="34" t="s">
        <v>243</v>
      </c>
      <c r="C68" s="33" t="s">
        <v>7</v>
      </c>
      <c r="D68" s="66"/>
    </row>
    <row r="69" spans="1:4" x14ac:dyDescent="0.25">
      <c r="A69" s="33" t="s">
        <v>244</v>
      </c>
      <c r="B69" s="34" t="s">
        <v>245</v>
      </c>
      <c r="C69" s="33" t="s">
        <v>7</v>
      </c>
      <c r="D69" s="66"/>
    </row>
    <row r="70" spans="1:4" x14ac:dyDescent="0.25">
      <c r="A70" s="33" t="s">
        <v>246</v>
      </c>
      <c r="B70" s="34" t="s">
        <v>247</v>
      </c>
      <c r="C70" s="33" t="s">
        <v>7</v>
      </c>
      <c r="D70" s="66"/>
    </row>
    <row r="71" spans="1:4" x14ac:dyDescent="0.25">
      <c r="A71" s="33" t="s">
        <v>248</v>
      </c>
      <c r="B71" s="34" t="s">
        <v>159</v>
      </c>
      <c r="C71" s="33" t="s">
        <v>7</v>
      </c>
      <c r="D71" s="66"/>
    </row>
    <row r="72" spans="1:4" x14ac:dyDescent="0.25">
      <c r="A72" s="33" t="s">
        <v>249</v>
      </c>
      <c r="B72" s="37" t="s">
        <v>250</v>
      </c>
      <c r="C72" s="38" t="s">
        <v>7</v>
      </c>
      <c r="D72" s="66"/>
    </row>
    <row r="73" spans="1:4" x14ac:dyDescent="0.25">
      <c r="A73" s="30" t="s">
        <v>251</v>
      </c>
      <c r="B73" s="107" t="s">
        <v>302</v>
      </c>
      <c r="C73" s="107"/>
      <c r="D73" s="107"/>
    </row>
    <row r="74" spans="1:4" x14ac:dyDescent="0.25">
      <c r="A74" s="33" t="s">
        <v>252</v>
      </c>
      <c r="B74" s="34" t="s">
        <v>198</v>
      </c>
      <c r="C74" s="33" t="s">
        <v>26</v>
      </c>
      <c r="D74" s="66"/>
    </row>
    <row r="75" spans="1:4" x14ac:dyDescent="0.25">
      <c r="A75" s="30" t="s">
        <v>254</v>
      </c>
      <c r="B75" s="107" t="s">
        <v>165</v>
      </c>
      <c r="C75" s="107"/>
      <c r="D75" s="107"/>
    </row>
    <row r="76" spans="1:4" x14ac:dyDescent="0.25">
      <c r="A76" s="33" t="s">
        <v>255</v>
      </c>
      <c r="B76" s="34" t="s">
        <v>256</v>
      </c>
      <c r="C76" s="33" t="s">
        <v>6</v>
      </c>
      <c r="D76" s="66"/>
    </row>
    <row r="77" spans="1:4" x14ac:dyDescent="0.25">
      <c r="A77" s="33" t="s">
        <v>257</v>
      </c>
      <c r="B77" s="34" t="s">
        <v>258</v>
      </c>
      <c r="C77" s="33" t="s">
        <v>29</v>
      </c>
      <c r="D77" s="66"/>
    </row>
    <row r="78" spans="1:4" x14ac:dyDescent="0.25">
      <c r="A78" s="30" t="s">
        <v>260</v>
      </c>
      <c r="B78" s="107" t="s">
        <v>169</v>
      </c>
      <c r="C78" s="107"/>
      <c r="D78" s="107"/>
    </row>
    <row r="79" spans="1:4" x14ac:dyDescent="0.25">
      <c r="A79" s="33" t="s">
        <v>261</v>
      </c>
      <c r="B79" s="34" t="s">
        <v>262</v>
      </c>
      <c r="C79" s="33" t="s">
        <v>6</v>
      </c>
      <c r="D79" s="66"/>
    </row>
    <row r="80" spans="1:4" x14ac:dyDescent="0.25">
      <c r="A80" s="33" t="s">
        <v>263</v>
      </c>
      <c r="B80" s="34" t="s">
        <v>264</v>
      </c>
      <c r="C80" s="33" t="s">
        <v>6</v>
      </c>
      <c r="D80" s="66"/>
    </row>
    <row r="81" spans="1:4" x14ac:dyDescent="0.25">
      <c r="A81" s="33" t="s">
        <v>265</v>
      </c>
      <c r="B81" s="34" t="s">
        <v>172</v>
      </c>
      <c r="C81" s="33" t="s">
        <v>6</v>
      </c>
      <c r="D81" s="66"/>
    </row>
    <row r="82" spans="1:4" x14ac:dyDescent="0.25">
      <c r="A82" s="30" t="s">
        <v>267</v>
      </c>
      <c r="B82" s="107" t="s">
        <v>298</v>
      </c>
      <c r="C82" s="107"/>
      <c r="D82" s="107"/>
    </row>
    <row r="83" spans="1:4" x14ac:dyDescent="0.25">
      <c r="A83" s="33" t="s">
        <v>268</v>
      </c>
      <c r="B83" s="34" t="s">
        <v>269</v>
      </c>
      <c r="C83" s="33" t="s">
        <v>6</v>
      </c>
      <c r="D83" s="66"/>
    </row>
    <row r="84" spans="1:4" x14ac:dyDescent="0.25">
      <c r="A84" s="33" t="s">
        <v>270</v>
      </c>
      <c r="B84" s="37" t="s">
        <v>31</v>
      </c>
      <c r="C84" s="33" t="s">
        <v>81</v>
      </c>
      <c r="D84" s="66"/>
    </row>
    <row r="85" spans="1:4" x14ac:dyDescent="0.25">
      <c r="A85" s="30" t="s">
        <v>272</v>
      </c>
      <c r="B85" s="107" t="s">
        <v>176</v>
      </c>
      <c r="C85" s="107"/>
      <c r="D85" s="107"/>
    </row>
    <row r="86" spans="1:4" ht="27.6" x14ac:dyDescent="0.25">
      <c r="A86" s="33" t="s">
        <v>273</v>
      </c>
      <c r="B86" s="37" t="s">
        <v>274</v>
      </c>
      <c r="C86" s="38" t="s">
        <v>29</v>
      </c>
      <c r="D86" s="67"/>
    </row>
    <row r="87" spans="1:4" ht="27.6" x14ac:dyDescent="0.25">
      <c r="A87" s="33" t="s">
        <v>275</v>
      </c>
      <c r="B87" s="37" t="s">
        <v>276</v>
      </c>
      <c r="C87" s="38" t="s">
        <v>29</v>
      </c>
      <c r="D87" s="67"/>
    </row>
    <row r="88" spans="1:4" ht="27.6" x14ac:dyDescent="0.25">
      <c r="A88" s="33" t="s">
        <v>277</v>
      </c>
      <c r="B88" s="37" t="s">
        <v>278</v>
      </c>
      <c r="C88" s="38" t="s">
        <v>29</v>
      </c>
      <c r="D88" s="67"/>
    </row>
    <row r="89" spans="1:4" ht="27.6" x14ac:dyDescent="0.25">
      <c r="A89" s="33" t="s">
        <v>279</v>
      </c>
      <c r="B89" s="37" t="s">
        <v>280</v>
      </c>
      <c r="C89" s="38" t="s">
        <v>29</v>
      </c>
      <c r="D89" s="67"/>
    </row>
    <row r="90" spans="1:4" x14ac:dyDescent="0.25">
      <c r="A90" s="30" t="s">
        <v>282</v>
      </c>
      <c r="B90" s="107" t="s">
        <v>179</v>
      </c>
      <c r="C90" s="107"/>
      <c r="D90" s="107"/>
    </row>
    <row r="91" spans="1:4" x14ac:dyDescent="0.25">
      <c r="A91" s="33" t="s">
        <v>283</v>
      </c>
      <c r="B91" s="34" t="s">
        <v>181</v>
      </c>
      <c r="C91" s="33" t="s">
        <v>6</v>
      </c>
      <c r="D91" s="66"/>
    </row>
    <row r="92" spans="1:4" x14ac:dyDescent="0.25">
      <c r="A92" s="33" t="s">
        <v>284</v>
      </c>
      <c r="B92" s="34" t="s">
        <v>285</v>
      </c>
      <c r="C92" s="33" t="s">
        <v>6</v>
      </c>
      <c r="D92" s="66"/>
    </row>
    <row r="93" spans="1:4" x14ac:dyDescent="0.25">
      <c r="A93" s="33" t="s">
        <v>286</v>
      </c>
      <c r="B93" s="34" t="s">
        <v>287</v>
      </c>
      <c r="C93" s="33" t="s">
        <v>6</v>
      </c>
      <c r="D93" s="66"/>
    </row>
    <row r="94" spans="1:4" x14ac:dyDescent="0.25">
      <c r="A94" s="33" t="s">
        <v>288</v>
      </c>
      <c r="B94" s="34" t="s">
        <v>289</v>
      </c>
      <c r="C94" s="33" t="s">
        <v>6</v>
      </c>
      <c r="D94" s="66"/>
    </row>
    <row r="95" spans="1:4" x14ac:dyDescent="0.25">
      <c r="A95" s="30" t="s">
        <v>282</v>
      </c>
      <c r="B95" s="107" t="s">
        <v>294</v>
      </c>
      <c r="C95" s="107"/>
      <c r="D95" s="107"/>
    </row>
    <row r="96" spans="1:4" x14ac:dyDescent="0.25">
      <c r="A96" s="33" t="s">
        <v>283</v>
      </c>
      <c r="B96" s="3" t="s">
        <v>291</v>
      </c>
      <c r="C96" s="40" t="s">
        <v>81</v>
      </c>
      <c r="D96" s="68"/>
    </row>
    <row r="97" spans="1:4" x14ac:dyDescent="0.25">
      <c r="A97" s="33" t="s">
        <v>284</v>
      </c>
      <c r="B97" s="3" t="s">
        <v>292</v>
      </c>
      <c r="C97" s="40" t="s">
        <v>81</v>
      </c>
      <c r="D97" s="68"/>
    </row>
    <row r="98" spans="1:4" x14ac:dyDescent="0.25">
      <c r="A98" s="30" t="s">
        <v>347</v>
      </c>
      <c r="B98" s="125" t="s">
        <v>348</v>
      </c>
      <c r="C98" s="125"/>
      <c r="D98" s="125"/>
    </row>
    <row r="99" spans="1:4" ht="82.8" x14ac:dyDescent="0.25">
      <c r="A99" s="38" t="s">
        <v>349</v>
      </c>
      <c r="B99" s="2" t="s">
        <v>350</v>
      </c>
      <c r="C99" s="40" t="s">
        <v>4</v>
      </c>
      <c r="D99" s="68"/>
    </row>
    <row r="100" spans="1:4" x14ac:dyDescent="0.25">
      <c r="B100" s="51"/>
      <c r="D100" s="51"/>
    </row>
    <row r="101" spans="1:4" x14ac:dyDescent="0.25">
      <c r="B101" s="51"/>
      <c r="D101" s="51"/>
    </row>
    <row r="102" spans="1:4" ht="15.6" x14ac:dyDescent="0.3">
      <c r="A102" s="108" t="s">
        <v>305</v>
      </c>
      <c r="B102" s="108"/>
      <c r="C102" s="108"/>
      <c r="D102" s="108"/>
    </row>
    <row r="103" spans="1:4" x14ac:dyDescent="0.25">
      <c r="A103" s="30">
        <v>1</v>
      </c>
      <c r="B103" s="107" t="s">
        <v>314</v>
      </c>
      <c r="C103" s="107"/>
      <c r="D103" s="107"/>
    </row>
    <row r="104" spans="1:4" ht="16.2" x14ac:dyDescent="0.25">
      <c r="A104" s="42" t="s">
        <v>3</v>
      </c>
      <c r="B104" s="37" t="s">
        <v>70</v>
      </c>
      <c r="C104" s="42" t="s">
        <v>316</v>
      </c>
      <c r="D104" s="67"/>
    </row>
    <row r="105" spans="1:4" ht="16.2" x14ac:dyDescent="0.25">
      <c r="A105" s="42" t="s">
        <v>92</v>
      </c>
      <c r="B105" s="37" t="s">
        <v>71</v>
      </c>
      <c r="C105" s="42" t="s">
        <v>316</v>
      </c>
      <c r="D105" s="67"/>
    </row>
    <row r="106" spans="1:4" ht="16.2" x14ac:dyDescent="0.25">
      <c r="A106" s="42" t="s">
        <v>93</v>
      </c>
      <c r="B106" s="37" t="s">
        <v>205</v>
      </c>
      <c r="C106" s="42" t="s">
        <v>316</v>
      </c>
      <c r="D106" s="67"/>
    </row>
    <row r="107" spans="1:4" x14ac:dyDescent="0.25">
      <c r="A107" s="30">
        <v>2</v>
      </c>
      <c r="B107" s="107" t="s">
        <v>210</v>
      </c>
      <c r="C107" s="107"/>
      <c r="D107" s="107"/>
    </row>
    <row r="108" spans="1:4" ht="16.2" x14ac:dyDescent="0.25">
      <c r="A108" s="42" t="s">
        <v>5</v>
      </c>
      <c r="B108" s="37" t="s">
        <v>317</v>
      </c>
      <c r="C108" s="42" t="s">
        <v>316</v>
      </c>
      <c r="D108" s="67"/>
    </row>
    <row r="109" spans="1:4" ht="16.2" x14ac:dyDescent="0.25">
      <c r="A109" s="42" t="s">
        <v>94</v>
      </c>
      <c r="B109" s="37" t="s">
        <v>318</v>
      </c>
      <c r="C109" s="42" t="s">
        <v>316</v>
      </c>
      <c r="D109" s="67"/>
    </row>
    <row r="110" spans="1:4" ht="16.2" x14ac:dyDescent="0.25">
      <c r="A110" s="42" t="s">
        <v>95</v>
      </c>
      <c r="B110" s="37" t="s">
        <v>319</v>
      </c>
      <c r="C110" s="42" t="s">
        <v>316</v>
      </c>
      <c r="D110" s="67"/>
    </row>
    <row r="111" spans="1:4" ht="16.2" x14ac:dyDescent="0.25">
      <c r="A111" s="42" t="s">
        <v>96</v>
      </c>
      <c r="B111" s="70" t="s">
        <v>320</v>
      </c>
      <c r="C111" s="46" t="s">
        <v>321</v>
      </c>
      <c r="D111" s="67"/>
    </row>
    <row r="112" spans="1:4" x14ac:dyDescent="0.25">
      <c r="A112" s="42" t="s">
        <v>97</v>
      </c>
      <c r="B112" s="70" t="s">
        <v>73</v>
      </c>
      <c r="C112" s="46" t="str">
        <f>+C111</f>
        <v>m3</v>
      </c>
      <c r="D112" s="67"/>
    </row>
    <row r="113" spans="1:4" x14ac:dyDescent="0.25">
      <c r="A113" s="42" t="s">
        <v>98</v>
      </c>
      <c r="B113" s="70" t="s">
        <v>74</v>
      </c>
      <c r="C113" s="46" t="str">
        <f>+C115</f>
        <v>m3</v>
      </c>
      <c r="D113" s="67"/>
    </row>
    <row r="114" spans="1:4" ht="16.2" x14ac:dyDescent="0.25">
      <c r="A114" s="42" t="s">
        <v>99</v>
      </c>
      <c r="B114" s="37" t="s">
        <v>75</v>
      </c>
      <c r="C114" s="42" t="s">
        <v>322</v>
      </c>
      <c r="D114" s="67"/>
    </row>
    <row r="115" spans="1:4" ht="27.6" x14ac:dyDescent="0.25">
      <c r="A115" s="42" t="s">
        <v>100</v>
      </c>
      <c r="B115" s="37" t="s">
        <v>123</v>
      </c>
      <c r="C115" s="42" t="s">
        <v>316</v>
      </c>
      <c r="D115" s="67"/>
    </row>
    <row r="116" spans="1:4" ht="16.2" x14ac:dyDescent="0.25">
      <c r="A116" s="42" t="s">
        <v>101</v>
      </c>
      <c r="B116" s="37" t="s">
        <v>76</v>
      </c>
      <c r="C116" s="42" t="s">
        <v>322</v>
      </c>
      <c r="D116" s="67"/>
    </row>
    <row r="117" spans="1:4" x14ac:dyDescent="0.25">
      <c r="A117" s="30">
        <v>3</v>
      </c>
      <c r="B117" s="107" t="s">
        <v>154</v>
      </c>
      <c r="C117" s="107"/>
      <c r="D117" s="107"/>
    </row>
    <row r="118" spans="1:4" ht="27.6" x14ac:dyDescent="0.25">
      <c r="A118" s="42" t="s">
        <v>9</v>
      </c>
      <c r="B118" s="37" t="s">
        <v>77</v>
      </c>
      <c r="C118" s="42" t="s">
        <v>316</v>
      </c>
      <c r="D118" s="67"/>
    </row>
    <row r="119" spans="1:4" ht="16.2" x14ac:dyDescent="0.25">
      <c r="A119" s="42" t="s">
        <v>109</v>
      </c>
      <c r="B119" s="37" t="s">
        <v>78</v>
      </c>
      <c r="C119" s="42" t="s">
        <v>322</v>
      </c>
      <c r="D119" s="67"/>
    </row>
    <row r="120" spans="1:4" ht="16.2" x14ac:dyDescent="0.25">
      <c r="A120" s="42" t="s">
        <v>10</v>
      </c>
      <c r="B120" s="37" t="s">
        <v>323</v>
      </c>
      <c r="C120" s="42" t="s">
        <v>316</v>
      </c>
      <c r="D120" s="67"/>
    </row>
    <row r="121" spans="1:4" x14ac:dyDescent="0.25">
      <c r="A121" s="30">
        <v>4</v>
      </c>
      <c r="B121" s="107" t="s">
        <v>169</v>
      </c>
      <c r="C121" s="107"/>
      <c r="D121" s="107"/>
    </row>
    <row r="122" spans="1:4" ht="16.2" x14ac:dyDescent="0.25">
      <c r="A122" s="42" t="s">
        <v>17</v>
      </c>
      <c r="B122" s="37" t="s">
        <v>79</v>
      </c>
      <c r="C122" s="42" t="s">
        <v>322</v>
      </c>
      <c r="D122" s="67"/>
    </row>
    <row r="123" spans="1:4" ht="16.2" x14ac:dyDescent="0.25">
      <c r="A123" s="42" t="s">
        <v>18</v>
      </c>
      <c r="B123" s="37" t="s">
        <v>80</v>
      </c>
      <c r="C123" s="42" t="s">
        <v>322</v>
      </c>
      <c r="D123" s="67"/>
    </row>
    <row r="124" spans="1:4" x14ac:dyDescent="0.25">
      <c r="A124" s="30">
        <v>5</v>
      </c>
      <c r="B124" s="107" t="s">
        <v>295</v>
      </c>
      <c r="C124" s="107"/>
      <c r="D124" s="107"/>
    </row>
    <row r="125" spans="1:4" ht="27.6" x14ac:dyDescent="0.25">
      <c r="A125" s="42" t="s">
        <v>27</v>
      </c>
      <c r="B125" s="37" t="s">
        <v>200</v>
      </c>
      <c r="C125" s="42" t="s">
        <v>81</v>
      </c>
      <c r="D125" s="67"/>
    </row>
    <row r="126" spans="1:4" ht="16.2" x14ac:dyDescent="0.25">
      <c r="A126" s="42" t="s">
        <v>28</v>
      </c>
      <c r="B126" s="37" t="s">
        <v>82</v>
      </c>
      <c r="C126" s="42" t="s">
        <v>322</v>
      </c>
      <c r="D126" s="67"/>
    </row>
    <row r="127" spans="1:4" ht="27.6" x14ac:dyDescent="0.25">
      <c r="A127" s="42" t="s">
        <v>47</v>
      </c>
      <c r="B127" s="37" t="s">
        <v>83</v>
      </c>
      <c r="C127" s="42" t="s">
        <v>322</v>
      </c>
      <c r="D127" s="67"/>
    </row>
    <row r="128" spans="1:4" x14ac:dyDescent="0.25">
      <c r="A128" s="30">
        <v>6</v>
      </c>
      <c r="B128" s="107" t="s">
        <v>311</v>
      </c>
      <c r="C128" s="107"/>
      <c r="D128" s="107"/>
    </row>
    <row r="129" spans="1:4" ht="27.6" x14ac:dyDescent="0.25">
      <c r="A129" s="42" t="s">
        <v>66</v>
      </c>
      <c r="B129" s="37" t="s">
        <v>84</v>
      </c>
      <c r="C129" s="42" t="s">
        <v>29</v>
      </c>
      <c r="D129" s="67"/>
    </row>
    <row r="130" spans="1:4" ht="27.6" x14ac:dyDescent="0.25">
      <c r="A130" s="42" t="s">
        <v>67</v>
      </c>
      <c r="B130" s="37" t="s">
        <v>85</v>
      </c>
      <c r="C130" s="42" t="s">
        <v>4</v>
      </c>
      <c r="D130" s="67"/>
    </row>
    <row r="131" spans="1:4" x14ac:dyDescent="0.25">
      <c r="A131" s="42" t="s">
        <v>110</v>
      </c>
      <c r="B131" s="37" t="s">
        <v>86</v>
      </c>
      <c r="C131" s="42" t="s">
        <v>29</v>
      </c>
      <c r="D131" s="67"/>
    </row>
    <row r="132" spans="1:4" x14ac:dyDescent="0.25">
      <c r="A132" s="30">
        <v>7</v>
      </c>
      <c r="B132" s="107" t="s">
        <v>296</v>
      </c>
      <c r="C132" s="107"/>
      <c r="D132" s="107"/>
    </row>
    <row r="133" spans="1:4" ht="16.2" x14ac:dyDescent="0.25">
      <c r="A133" s="42" t="s">
        <v>68</v>
      </c>
      <c r="B133" s="37" t="s">
        <v>87</v>
      </c>
      <c r="C133" s="42" t="s">
        <v>322</v>
      </c>
      <c r="D133" s="67"/>
    </row>
    <row r="134" spans="1:4" ht="16.2" x14ac:dyDescent="0.25">
      <c r="A134" s="42" t="s">
        <v>69</v>
      </c>
      <c r="B134" s="37" t="s">
        <v>88</v>
      </c>
      <c r="C134" s="42" t="s">
        <v>322</v>
      </c>
      <c r="D134" s="67"/>
    </row>
    <row r="135" spans="1:4" ht="16.2" x14ac:dyDescent="0.25">
      <c r="A135" s="42" t="s">
        <v>111</v>
      </c>
      <c r="B135" s="37" t="s">
        <v>89</v>
      </c>
      <c r="C135" s="42" t="s">
        <v>324</v>
      </c>
      <c r="D135" s="67"/>
    </row>
    <row r="136" spans="1:4" x14ac:dyDescent="0.25">
      <c r="A136" s="30">
        <v>8</v>
      </c>
      <c r="B136" s="107" t="s">
        <v>312</v>
      </c>
      <c r="C136" s="107"/>
      <c r="D136" s="107"/>
    </row>
    <row r="137" spans="1:4" ht="27.6" x14ac:dyDescent="0.25">
      <c r="A137" s="42" t="s">
        <v>112</v>
      </c>
      <c r="B137" s="37" t="s">
        <v>199</v>
      </c>
      <c r="C137" s="42" t="s">
        <v>81</v>
      </c>
      <c r="D137" s="67"/>
    </row>
    <row r="138" spans="1:4" x14ac:dyDescent="0.25">
      <c r="A138" s="42" t="s">
        <v>113</v>
      </c>
      <c r="B138" s="37" t="s">
        <v>90</v>
      </c>
      <c r="C138" s="42" t="s">
        <v>29</v>
      </c>
      <c r="D138" s="67"/>
    </row>
    <row r="139" spans="1:4" ht="27.6" x14ac:dyDescent="0.25">
      <c r="A139" s="42" t="s">
        <v>114</v>
      </c>
      <c r="B139" s="37" t="s">
        <v>122</v>
      </c>
      <c r="C139" s="42" t="s">
        <v>4</v>
      </c>
      <c r="D139" s="67"/>
    </row>
    <row r="140" spans="1:4" x14ac:dyDescent="0.25">
      <c r="A140" s="42" t="s">
        <v>115</v>
      </c>
      <c r="B140" s="37" t="s">
        <v>91</v>
      </c>
      <c r="C140" s="42" t="s">
        <v>4</v>
      </c>
      <c r="D140" s="67"/>
    </row>
    <row r="141" spans="1:4" x14ac:dyDescent="0.25">
      <c r="A141" s="29"/>
      <c r="B141" s="50"/>
      <c r="C141" s="28"/>
      <c r="D141" s="71"/>
    </row>
    <row r="142" spans="1:4" ht="15.6" x14ac:dyDescent="0.3">
      <c r="A142" s="129" t="s">
        <v>306</v>
      </c>
      <c r="B142" s="130"/>
      <c r="C142" s="130"/>
      <c r="D142" s="131"/>
    </row>
    <row r="143" spans="1:4" ht="82.8" x14ac:dyDescent="0.25">
      <c r="A143" s="52">
        <v>9</v>
      </c>
      <c r="B143" s="2" t="s">
        <v>330</v>
      </c>
      <c r="C143" s="52" t="s">
        <v>4</v>
      </c>
      <c r="D143" s="72"/>
    </row>
    <row r="144" spans="1:4" x14ac:dyDescent="0.25">
      <c r="B144" s="51"/>
      <c r="D144" s="51"/>
    </row>
    <row r="145" spans="1:4" ht="15.6" x14ac:dyDescent="0.3">
      <c r="A145" s="129" t="s">
        <v>310</v>
      </c>
      <c r="B145" s="130"/>
      <c r="C145" s="130"/>
      <c r="D145" s="131"/>
    </row>
    <row r="146" spans="1:4" ht="82.8" x14ac:dyDescent="0.25">
      <c r="A146" s="52">
        <v>10</v>
      </c>
      <c r="B146" s="2" t="s">
        <v>330</v>
      </c>
      <c r="C146" s="52" t="s">
        <v>4</v>
      </c>
      <c r="D146" s="72"/>
    </row>
    <row r="147" spans="1:4" ht="56.25" customHeight="1" x14ac:dyDescent="0.25">
      <c r="B147" s="51"/>
      <c r="D147" s="51"/>
    </row>
  </sheetData>
  <mergeCells count="31">
    <mergeCell ref="A1:D1"/>
    <mergeCell ref="A3:D3"/>
    <mergeCell ref="B4:D4"/>
    <mergeCell ref="B8:D8"/>
    <mergeCell ref="A46:D46"/>
    <mergeCell ref="B47:D47"/>
    <mergeCell ref="B53:D53"/>
    <mergeCell ref="B60:D60"/>
    <mergeCell ref="B17:D17"/>
    <mergeCell ref="B30:D30"/>
    <mergeCell ref="A45:D45"/>
    <mergeCell ref="B82:D82"/>
    <mergeCell ref="B85:D85"/>
    <mergeCell ref="B90:D90"/>
    <mergeCell ref="B66:D66"/>
    <mergeCell ref="B73:D73"/>
    <mergeCell ref="B75:D75"/>
    <mergeCell ref="B78:D78"/>
    <mergeCell ref="B103:D103"/>
    <mergeCell ref="B107:D107"/>
    <mergeCell ref="B117:D117"/>
    <mergeCell ref="B95:D95"/>
    <mergeCell ref="B98:D98"/>
    <mergeCell ref="A102:D102"/>
    <mergeCell ref="A145:D145"/>
    <mergeCell ref="B132:D132"/>
    <mergeCell ref="B136:D136"/>
    <mergeCell ref="A142:D142"/>
    <mergeCell ref="B121:D121"/>
    <mergeCell ref="B124:D124"/>
    <mergeCell ref="B128:D1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AC44A-D87F-4234-8E44-5459A9700BDC}">
  <dimension ref="A1:D100"/>
  <sheetViews>
    <sheetView tabSelected="1" workbookViewId="0">
      <selection activeCell="B15" sqref="B15"/>
    </sheetView>
  </sheetViews>
  <sheetFormatPr baseColWidth="10" defaultColWidth="11.44140625" defaultRowHeight="13.8" x14ac:dyDescent="0.25"/>
  <cols>
    <col min="1" max="1" width="6.88671875" style="28" customWidth="1"/>
    <col min="2" max="2" width="55.6640625" style="28" customWidth="1"/>
    <col min="3" max="3" width="8.109375" style="28" customWidth="1"/>
    <col min="4" max="4" width="20.21875" style="49" customWidth="1"/>
    <col min="5" max="5" width="20.21875" style="28" customWidth="1"/>
    <col min="6" max="16384" width="11.44140625" style="28"/>
  </cols>
  <sheetData>
    <row r="1" spans="1:4" ht="62.25" customHeight="1" x14ac:dyDescent="0.25">
      <c r="A1" s="114" t="s">
        <v>365</v>
      </c>
      <c r="B1" s="114"/>
      <c r="C1" s="114"/>
      <c r="D1" s="114"/>
    </row>
    <row r="2" spans="1:4" ht="15.6" x14ac:dyDescent="0.25">
      <c r="A2" s="26"/>
      <c r="B2" s="26"/>
      <c r="C2" s="26"/>
      <c r="D2" s="27"/>
    </row>
    <row r="3" spans="1:4" ht="27.6" x14ac:dyDescent="0.25">
      <c r="A3" s="95" t="s">
        <v>0</v>
      </c>
      <c r="B3" s="95" t="s">
        <v>357</v>
      </c>
      <c r="C3" s="95" t="s">
        <v>1</v>
      </c>
      <c r="D3" s="95" t="s">
        <v>361</v>
      </c>
    </row>
    <row r="4" spans="1:4" x14ac:dyDescent="0.25">
      <c r="A4" s="151" t="s">
        <v>201</v>
      </c>
      <c r="B4" s="152"/>
      <c r="C4" s="152"/>
      <c r="D4" s="153"/>
    </row>
    <row r="5" spans="1:4" x14ac:dyDescent="0.25">
      <c r="A5" s="4">
        <v>1</v>
      </c>
      <c r="B5" s="75" t="s">
        <v>34</v>
      </c>
      <c r="C5" s="5"/>
      <c r="D5" s="23"/>
    </row>
    <row r="6" spans="1:4" x14ac:dyDescent="0.25">
      <c r="A6" s="7" t="s">
        <v>92</v>
      </c>
      <c r="B6" s="8" t="s">
        <v>134</v>
      </c>
      <c r="C6" s="9" t="s">
        <v>7</v>
      </c>
      <c r="D6" s="21"/>
    </row>
    <row r="7" spans="1:4" x14ac:dyDescent="0.25">
      <c r="A7" s="7" t="s">
        <v>93</v>
      </c>
      <c r="B7" s="8" t="s">
        <v>135</v>
      </c>
      <c r="C7" s="9" t="s">
        <v>7</v>
      </c>
      <c r="D7" s="21"/>
    </row>
    <row r="8" spans="1:4" x14ac:dyDescent="0.25">
      <c r="A8" s="7" t="s">
        <v>188</v>
      </c>
      <c r="B8" s="8" t="s">
        <v>136</v>
      </c>
      <c r="C8" s="9" t="s">
        <v>7</v>
      </c>
      <c r="D8" s="21"/>
    </row>
    <row r="9" spans="1:4" x14ac:dyDescent="0.25">
      <c r="A9" s="7" t="s">
        <v>189</v>
      </c>
      <c r="B9" s="8" t="s">
        <v>137</v>
      </c>
      <c r="C9" s="9" t="s">
        <v>7</v>
      </c>
      <c r="D9" s="21"/>
    </row>
    <row r="10" spans="1:4" x14ac:dyDescent="0.25">
      <c r="A10" s="7" t="s">
        <v>190</v>
      </c>
      <c r="B10" s="8" t="s">
        <v>138</v>
      </c>
      <c r="C10" s="9" t="s">
        <v>7</v>
      </c>
      <c r="D10" s="21"/>
    </row>
    <row r="11" spans="1:4" x14ac:dyDescent="0.25">
      <c r="A11" s="7" t="s">
        <v>191</v>
      </c>
      <c r="B11" s="8" t="s">
        <v>139</v>
      </c>
      <c r="C11" s="9" t="s">
        <v>7</v>
      </c>
      <c r="D11" s="21"/>
    </row>
    <row r="12" spans="1:4" x14ac:dyDescent="0.25">
      <c r="A12" s="4">
        <v>2</v>
      </c>
      <c r="B12" s="76" t="s">
        <v>210</v>
      </c>
      <c r="C12" s="11"/>
      <c r="D12" s="23"/>
    </row>
    <row r="13" spans="1:4" x14ac:dyDescent="0.25">
      <c r="A13" s="7" t="s">
        <v>5</v>
      </c>
      <c r="B13" s="8" t="s">
        <v>140</v>
      </c>
      <c r="C13" s="9" t="s">
        <v>7</v>
      </c>
      <c r="D13" s="21"/>
    </row>
    <row r="14" spans="1:4" x14ac:dyDescent="0.25">
      <c r="A14" s="7" t="s">
        <v>94</v>
      </c>
      <c r="B14" s="8" t="s">
        <v>141</v>
      </c>
      <c r="C14" s="9" t="s">
        <v>7</v>
      </c>
      <c r="D14" s="21"/>
    </row>
    <row r="15" spans="1:4" x14ac:dyDescent="0.25">
      <c r="A15" s="7" t="s">
        <v>95</v>
      </c>
      <c r="B15" s="8" t="s">
        <v>142</v>
      </c>
      <c r="C15" s="9" t="s">
        <v>7</v>
      </c>
      <c r="D15" s="21"/>
    </row>
    <row r="16" spans="1:4" x14ac:dyDescent="0.25">
      <c r="A16" s="7" t="s">
        <v>96</v>
      </c>
      <c r="B16" s="8" t="s">
        <v>143</v>
      </c>
      <c r="C16" s="9" t="s">
        <v>7</v>
      </c>
      <c r="D16" s="21"/>
    </row>
    <row r="17" spans="1:4" x14ac:dyDescent="0.25">
      <c r="A17" s="7" t="s">
        <v>97</v>
      </c>
      <c r="B17" s="8" t="s">
        <v>144</v>
      </c>
      <c r="C17" s="9" t="s">
        <v>7</v>
      </c>
      <c r="D17" s="21"/>
    </row>
    <row r="18" spans="1:4" x14ac:dyDescent="0.25">
      <c r="A18" s="7" t="s">
        <v>98</v>
      </c>
      <c r="B18" s="8" t="s">
        <v>146</v>
      </c>
      <c r="C18" s="9" t="s">
        <v>7</v>
      </c>
      <c r="D18" s="21"/>
    </row>
    <row r="19" spans="1:4" x14ac:dyDescent="0.25">
      <c r="A19" s="7" t="s">
        <v>99</v>
      </c>
      <c r="B19" s="8" t="s">
        <v>147</v>
      </c>
      <c r="C19" s="9" t="s">
        <v>7</v>
      </c>
      <c r="D19" s="21"/>
    </row>
    <row r="20" spans="1:4" x14ac:dyDescent="0.25">
      <c r="A20" s="7" t="s">
        <v>100</v>
      </c>
      <c r="B20" s="8" t="s">
        <v>148</v>
      </c>
      <c r="C20" s="9" t="s">
        <v>6</v>
      </c>
      <c r="D20" s="21"/>
    </row>
    <row r="21" spans="1:4" x14ac:dyDescent="0.25">
      <c r="A21" s="7" t="s">
        <v>101</v>
      </c>
      <c r="B21" s="8" t="s">
        <v>149</v>
      </c>
      <c r="C21" s="9" t="s">
        <v>7</v>
      </c>
      <c r="D21" s="21"/>
    </row>
    <row r="22" spans="1:4" x14ac:dyDescent="0.25">
      <c r="A22" s="7" t="s">
        <v>192</v>
      </c>
      <c r="B22" s="8" t="s">
        <v>150</v>
      </c>
      <c r="C22" s="9" t="s">
        <v>7</v>
      </c>
      <c r="D22" s="21"/>
    </row>
    <row r="23" spans="1:4" x14ac:dyDescent="0.25">
      <c r="A23" s="7" t="s">
        <v>193</v>
      </c>
      <c r="B23" s="8" t="s">
        <v>151</v>
      </c>
      <c r="C23" s="9" t="s">
        <v>7</v>
      </c>
      <c r="D23" s="21"/>
    </row>
    <row r="24" spans="1:4" x14ac:dyDescent="0.25">
      <c r="A24" s="7" t="s">
        <v>196</v>
      </c>
      <c r="B24" s="8" t="s">
        <v>152</v>
      </c>
      <c r="C24" s="9" t="s">
        <v>7</v>
      </c>
      <c r="D24" s="21"/>
    </row>
    <row r="25" spans="1:4" x14ac:dyDescent="0.25">
      <c r="A25" s="4">
        <v>3</v>
      </c>
      <c r="B25" s="76" t="s">
        <v>154</v>
      </c>
      <c r="C25" s="11"/>
      <c r="D25" s="24"/>
    </row>
    <row r="26" spans="1:4" x14ac:dyDescent="0.25">
      <c r="A26" s="9" t="s">
        <v>9</v>
      </c>
      <c r="B26" s="8" t="s">
        <v>155</v>
      </c>
      <c r="C26" s="9" t="s">
        <v>7</v>
      </c>
      <c r="D26" s="21"/>
    </row>
    <row r="27" spans="1:4" x14ac:dyDescent="0.25">
      <c r="A27" s="9" t="s">
        <v>109</v>
      </c>
      <c r="B27" s="8" t="s">
        <v>156</v>
      </c>
      <c r="C27" s="9" t="s">
        <v>7</v>
      </c>
      <c r="D27" s="21"/>
    </row>
    <row r="28" spans="1:4" x14ac:dyDescent="0.25">
      <c r="A28" s="9" t="s">
        <v>10</v>
      </c>
      <c r="B28" s="8" t="s">
        <v>157</v>
      </c>
      <c r="C28" s="9" t="s">
        <v>7</v>
      </c>
      <c r="D28" s="21"/>
    </row>
    <row r="29" spans="1:4" x14ac:dyDescent="0.25">
      <c r="A29" s="9" t="s">
        <v>11</v>
      </c>
      <c r="B29" s="8" t="s">
        <v>158</v>
      </c>
      <c r="C29" s="9" t="s">
        <v>7</v>
      </c>
      <c r="D29" s="21"/>
    </row>
    <row r="30" spans="1:4" x14ac:dyDescent="0.25">
      <c r="A30" s="9" t="s">
        <v>145</v>
      </c>
      <c r="B30" s="8" t="s">
        <v>159</v>
      </c>
      <c r="C30" s="9" t="s">
        <v>7</v>
      </c>
      <c r="D30" s="21"/>
    </row>
    <row r="31" spans="1:4" ht="27.6" x14ac:dyDescent="0.25">
      <c r="A31" s="9" t="s">
        <v>12</v>
      </c>
      <c r="B31" s="14" t="s">
        <v>160</v>
      </c>
      <c r="C31" s="9" t="s">
        <v>7</v>
      </c>
      <c r="D31" s="21"/>
    </row>
    <row r="32" spans="1:4" ht="27.6" x14ac:dyDescent="0.25">
      <c r="A32" s="9" t="s">
        <v>13</v>
      </c>
      <c r="B32" s="14" t="s">
        <v>161</v>
      </c>
      <c r="C32" s="9" t="s">
        <v>7</v>
      </c>
      <c r="D32" s="21"/>
    </row>
    <row r="33" spans="1:4" x14ac:dyDescent="0.25">
      <c r="A33" s="9" t="s">
        <v>14</v>
      </c>
      <c r="B33" s="14" t="s">
        <v>162</v>
      </c>
      <c r="C33" s="9" t="s">
        <v>7</v>
      </c>
      <c r="D33" s="21"/>
    </row>
    <row r="34" spans="1:4" x14ac:dyDescent="0.25">
      <c r="A34" s="9" t="s">
        <v>15</v>
      </c>
      <c r="B34" s="8" t="s">
        <v>198</v>
      </c>
      <c r="C34" s="9" t="s">
        <v>26</v>
      </c>
      <c r="D34" s="21"/>
    </row>
    <row r="35" spans="1:4" x14ac:dyDescent="0.25">
      <c r="A35" s="9" t="s">
        <v>16</v>
      </c>
      <c r="B35" s="8" t="s">
        <v>163</v>
      </c>
      <c r="C35" s="9" t="s">
        <v>7</v>
      </c>
      <c r="D35" s="21"/>
    </row>
    <row r="36" spans="1:4" x14ac:dyDescent="0.25">
      <c r="A36" s="4">
        <v>4</v>
      </c>
      <c r="B36" s="76" t="s">
        <v>165</v>
      </c>
      <c r="C36" s="11"/>
      <c r="D36" s="24"/>
    </row>
    <row r="37" spans="1:4" x14ac:dyDescent="0.25">
      <c r="A37" s="7" t="s">
        <v>17</v>
      </c>
      <c r="B37" s="8" t="s">
        <v>166</v>
      </c>
      <c r="C37" s="9" t="s">
        <v>6</v>
      </c>
      <c r="D37" s="21"/>
    </row>
    <row r="38" spans="1:4" x14ac:dyDescent="0.25">
      <c r="A38" s="7" t="s">
        <v>18</v>
      </c>
      <c r="B38" s="8" t="s">
        <v>167</v>
      </c>
      <c r="C38" s="9" t="s">
        <v>29</v>
      </c>
      <c r="D38" s="21"/>
    </row>
    <row r="39" spans="1:4" x14ac:dyDescent="0.25">
      <c r="A39" s="4">
        <v>5</v>
      </c>
      <c r="B39" s="76" t="s">
        <v>169</v>
      </c>
      <c r="C39" s="11"/>
      <c r="D39" s="24"/>
    </row>
    <row r="40" spans="1:4" x14ac:dyDescent="0.25">
      <c r="A40" s="7" t="s">
        <v>27</v>
      </c>
      <c r="B40" s="8" t="s">
        <v>170</v>
      </c>
      <c r="C40" s="9" t="s">
        <v>6</v>
      </c>
      <c r="D40" s="21"/>
    </row>
    <row r="41" spans="1:4" x14ac:dyDescent="0.25">
      <c r="A41" s="7" t="s">
        <v>28</v>
      </c>
      <c r="B41" s="8" t="s">
        <v>171</v>
      </c>
      <c r="C41" s="9" t="s">
        <v>6</v>
      </c>
      <c r="D41" s="21"/>
    </row>
    <row r="42" spans="1:4" x14ac:dyDescent="0.25">
      <c r="A42" s="7" t="s">
        <v>47</v>
      </c>
      <c r="B42" s="8" t="s">
        <v>172</v>
      </c>
      <c r="C42" s="9" t="s">
        <v>6</v>
      </c>
      <c r="D42" s="21"/>
    </row>
    <row r="43" spans="1:4" x14ac:dyDescent="0.25">
      <c r="A43" s="7" t="s">
        <v>48</v>
      </c>
      <c r="B43" s="8" t="s">
        <v>173</v>
      </c>
      <c r="C43" s="9" t="s">
        <v>6</v>
      </c>
      <c r="D43" s="21"/>
    </row>
    <row r="44" spans="1:4" x14ac:dyDescent="0.25">
      <c r="A44" s="4">
        <v>6</v>
      </c>
      <c r="B44" s="76" t="s">
        <v>298</v>
      </c>
      <c r="C44" s="11"/>
      <c r="D44" s="24"/>
    </row>
    <row r="45" spans="1:4" x14ac:dyDescent="0.25">
      <c r="A45" s="7" t="s">
        <v>66</v>
      </c>
      <c r="B45" s="8" t="s">
        <v>30</v>
      </c>
      <c r="C45" s="9" t="s">
        <v>6</v>
      </c>
      <c r="D45" s="21"/>
    </row>
    <row r="46" spans="1:4" x14ac:dyDescent="0.25">
      <c r="A46" s="7" t="s">
        <v>67</v>
      </c>
      <c r="B46" s="14" t="s">
        <v>31</v>
      </c>
      <c r="C46" s="9" t="s">
        <v>81</v>
      </c>
      <c r="D46" s="21"/>
    </row>
    <row r="47" spans="1:4" x14ac:dyDescent="0.25">
      <c r="A47" s="4">
        <v>7</v>
      </c>
      <c r="B47" s="76" t="s">
        <v>176</v>
      </c>
      <c r="C47" s="11"/>
      <c r="D47" s="24"/>
    </row>
    <row r="48" spans="1:4" ht="41.4" x14ac:dyDescent="0.25">
      <c r="A48" s="9" t="s">
        <v>68</v>
      </c>
      <c r="B48" s="14" t="s">
        <v>335</v>
      </c>
      <c r="C48" s="9" t="s">
        <v>29</v>
      </c>
      <c r="D48" s="21"/>
    </row>
    <row r="49" spans="1:4" ht="41.4" x14ac:dyDescent="0.25">
      <c r="A49" s="9" t="s">
        <v>69</v>
      </c>
      <c r="B49" s="14" t="s">
        <v>204</v>
      </c>
      <c r="C49" s="9" t="s">
        <v>29</v>
      </c>
      <c r="D49" s="21"/>
    </row>
    <row r="50" spans="1:4" ht="55.2" x14ac:dyDescent="0.25">
      <c r="A50" s="9" t="s">
        <v>111</v>
      </c>
      <c r="B50" s="14" t="s">
        <v>177</v>
      </c>
      <c r="C50" s="9" t="s">
        <v>29</v>
      </c>
      <c r="D50" s="21"/>
    </row>
    <row r="51" spans="1:4" x14ac:dyDescent="0.25">
      <c r="A51" s="4">
        <v>8</v>
      </c>
      <c r="B51" s="76" t="s">
        <v>179</v>
      </c>
      <c r="C51" s="11"/>
      <c r="D51" s="24"/>
    </row>
    <row r="52" spans="1:4" x14ac:dyDescent="0.25">
      <c r="A52" s="7" t="s">
        <v>112</v>
      </c>
      <c r="B52" s="8" t="s">
        <v>181</v>
      </c>
      <c r="C52" s="9" t="s">
        <v>6</v>
      </c>
      <c r="D52" s="21"/>
    </row>
    <row r="53" spans="1:4" x14ac:dyDescent="0.25">
      <c r="A53" s="7" t="s">
        <v>113</v>
      </c>
      <c r="B53" s="8" t="s">
        <v>32</v>
      </c>
      <c r="C53" s="9" t="s">
        <v>6</v>
      </c>
      <c r="D53" s="21"/>
    </row>
    <row r="54" spans="1:4" x14ac:dyDescent="0.25">
      <c r="A54" s="7" t="s">
        <v>114</v>
      </c>
      <c r="B54" s="8" t="s">
        <v>33</v>
      </c>
      <c r="C54" s="9" t="s">
        <v>6</v>
      </c>
      <c r="D54" s="21"/>
    </row>
    <row r="55" spans="1:4" x14ac:dyDescent="0.25">
      <c r="A55" s="7" t="s">
        <v>194</v>
      </c>
      <c r="B55" s="8" t="s">
        <v>182</v>
      </c>
      <c r="C55" s="9" t="s">
        <v>6</v>
      </c>
      <c r="D55" s="21"/>
    </row>
    <row r="56" spans="1:4" x14ac:dyDescent="0.25">
      <c r="A56" s="4">
        <v>9</v>
      </c>
      <c r="B56" s="76" t="s">
        <v>184</v>
      </c>
      <c r="C56" s="11"/>
      <c r="D56" s="24"/>
    </row>
    <row r="57" spans="1:4" ht="41.4" x14ac:dyDescent="0.25">
      <c r="A57" s="9" t="s">
        <v>180</v>
      </c>
      <c r="B57" s="14" t="s">
        <v>197</v>
      </c>
      <c r="C57" s="9" t="s">
        <v>186</v>
      </c>
      <c r="D57" s="21"/>
    </row>
    <row r="59" spans="1:4" x14ac:dyDescent="0.25">
      <c r="A59" s="148" t="s">
        <v>332</v>
      </c>
      <c r="B59" s="149"/>
      <c r="C59" s="149"/>
      <c r="D59" s="150"/>
    </row>
    <row r="60" spans="1:4" x14ac:dyDescent="0.25">
      <c r="A60" s="17">
        <v>1</v>
      </c>
      <c r="B60" s="139" t="s">
        <v>314</v>
      </c>
      <c r="C60" s="140"/>
      <c r="D60" s="141"/>
    </row>
    <row r="61" spans="1:4" ht="16.2" x14ac:dyDescent="0.25">
      <c r="A61" s="42" t="s">
        <v>3</v>
      </c>
      <c r="B61" s="43" t="s">
        <v>70</v>
      </c>
      <c r="C61" s="42" t="s">
        <v>316</v>
      </c>
      <c r="D61" s="39"/>
    </row>
    <row r="62" spans="1:4" ht="16.2" x14ac:dyDescent="0.25">
      <c r="A62" s="42" t="s">
        <v>92</v>
      </c>
      <c r="B62" s="43" t="s">
        <v>71</v>
      </c>
      <c r="C62" s="42" t="s">
        <v>316</v>
      </c>
      <c r="D62" s="39"/>
    </row>
    <row r="63" spans="1:4" ht="16.2" x14ac:dyDescent="0.25">
      <c r="A63" s="42" t="s">
        <v>93</v>
      </c>
      <c r="B63" s="43" t="s">
        <v>72</v>
      </c>
      <c r="C63" s="42" t="s">
        <v>316</v>
      </c>
      <c r="D63" s="39"/>
    </row>
    <row r="64" spans="1:4" x14ac:dyDescent="0.25">
      <c r="A64" s="17">
        <v>2</v>
      </c>
      <c r="B64" s="139" t="s">
        <v>333</v>
      </c>
      <c r="C64" s="140"/>
      <c r="D64" s="141"/>
    </row>
    <row r="65" spans="1:4" ht="16.2" x14ac:dyDescent="0.25">
      <c r="A65" s="42" t="s">
        <v>5</v>
      </c>
      <c r="B65" s="43" t="s">
        <v>317</v>
      </c>
      <c r="C65" s="42" t="s">
        <v>316</v>
      </c>
      <c r="D65" s="39"/>
    </row>
    <row r="66" spans="1:4" ht="16.2" x14ac:dyDescent="0.25">
      <c r="A66" s="42" t="s">
        <v>94</v>
      </c>
      <c r="B66" s="43" t="s">
        <v>318</v>
      </c>
      <c r="C66" s="42" t="s">
        <v>316</v>
      </c>
      <c r="D66" s="39"/>
    </row>
    <row r="67" spans="1:4" ht="30" x14ac:dyDescent="0.25">
      <c r="A67" s="42" t="s">
        <v>95</v>
      </c>
      <c r="B67" s="43" t="s">
        <v>319</v>
      </c>
      <c r="C67" s="42" t="s">
        <v>316</v>
      </c>
      <c r="D67" s="39"/>
    </row>
    <row r="68" spans="1:4" ht="16.2" x14ac:dyDescent="0.25">
      <c r="A68" s="42" t="s">
        <v>96</v>
      </c>
      <c r="B68" s="45" t="s">
        <v>320</v>
      </c>
      <c r="C68" s="46" t="s">
        <v>321</v>
      </c>
      <c r="D68" s="39"/>
    </row>
    <row r="69" spans="1:4" x14ac:dyDescent="0.25">
      <c r="A69" s="42" t="s">
        <v>97</v>
      </c>
      <c r="B69" s="45" t="s">
        <v>73</v>
      </c>
      <c r="C69" s="46" t="str">
        <f>+C68</f>
        <v>m3</v>
      </c>
      <c r="D69" s="39"/>
    </row>
    <row r="70" spans="1:4" x14ac:dyDescent="0.25">
      <c r="A70" s="42" t="s">
        <v>98</v>
      </c>
      <c r="B70" s="45" t="s">
        <v>74</v>
      </c>
      <c r="C70" s="46" t="str">
        <f>+C72</f>
        <v>m3</v>
      </c>
      <c r="D70" s="39"/>
    </row>
    <row r="71" spans="1:4" ht="16.2" x14ac:dyDescent="0.25">
      <c r="A71" s="42" t="s">
        <v>99</v>
      </c>
      <c r="B71" s="43" t="s">
        <v>75</v>
      </c>
      <c r="C71" s="42" t="s">
        <v>322</v>
      </c>
      <c r="D71" s="39"/>
    </row>
    <row r="72" spans="1:4" ht="27.6" x14ac:dyDescent="0.25">
      <c r="A72" s="42" t="s">
        <v>100</v>
      </c>
      <c r="B72" s="43" t="s">
        <v>123</v>
      </c>
      <c r="C72" s="42" t="s">
        <v>316</v>
      </c>
      <c r="D72" s="39"/>
    </row>
    <row r="73" spans="1:4" ht="27.6" x14ac:dyDescent="0.25">
      <c r="A73" s="42" t="s">
        <v>101</v>
      </c>
      <c r="B73" s="43" t="s">
        <v>76</v>
      </c>
      <c r="C73" s="42" t="s">
        <v>322</v>
      </c>
      <c r="D73" s="39"/>
    </row>
    <row r="74" spans="1:4" x14ac:dyDescent="0.25">
      <c r="A74" s="17">
        <v>3</v>
      </c>
      <c r="B74" s="139" t="s">
        <v>154</v>
      </c>
      <c r="C74" s="140"/>
      <c r="D74" s="141"/>
    </row>
    <row r="75" spans="1:4" ht="27.6" x14ac:dyDescent="0.25">
      <c r="A75" s="42" t="s">
        <v>9</v>
      </c>
      <c r="B75" s="43" t="s">
        <v>77</v>
      </c>
      <c r="C75" s="42" t="s">
        <v>316</v>
      </c>
      <c r="D75" s="39"/>
    </row>
    <row r="76" spans="1:4" ht="16.2" x14ac:dyDescent="0.25">
      <c r="A76" s="42" t="s">
        <v>109</v>
      </c>
      <c r="B76" s="43" t="s">
        <v>78</v>
      </c>
      <c r="C76" s="42" t="s">
        <v>322</v>
      </c>
      <c r="D76" s="39"/>
    </row>
    <row r="77" spans="1:4" ht="16.2" x14ac:dyDescent="0.25">
      <c r="A77" s="42" t="s">
        <v>10</v>
      </c>
      <c r="B77" s="43" t="s">
        <v>323</v>
      </c>
      <c r="C77" s="42" t="s">
        <v>316</v>
      </c>
      <c r="D77" s="39"/>
    </row>
    <row r="78" spans="1:4" x14ac:dyDescent="0.25">
      <c r="A78" s="17">
        <v>4</v>
      </c>
      <c r="B78" s="139" t="s">
        <v>169</v>
      </c>
      <c r="C78" s="140"/>
      <c r="D78" s="141"/>
    </row>
    <row r="79" spans="1:4" ht="16.2" x14ac:dyDescent="0.25">
      <c r="A79" s="42" t="s">
        <v>17</v>
      </c>
      <c r="B79" s="43" t="s">
        <v>79</v>
      </c>
      <c r="C79" s="42" t="s">
        <v>322</v>
      </c>
      <c r="D79" s="39"/>
    </row>
    <row r="80" spans="1:4" ht="16.2" x14ac:dyDescent="0.25">
      <c r="A80" s="42" t="s">
        <v>18</v>
      </c>
      <c r="B80" s="43" t="s">
        <v>80</v>
      </c>
      <c r="C80" s="42" t="s">
        <v>322</v>
      </c>
      <c r="D80" s="39"/>
    </row>
    <row r="81" spans="1:4" x14ac:dyDescent="0.25">
      <c r="A81" s="17">
        <v>5</v>
      </c>
      <c r="B81" s="139" t="s">
        <v>295</v>
      </c>
      <c r="C81" s="140"/>
      <c r="D81" s="141"/>
    </row>
    <row r="82" spans="1:4" ht="27.6" x14ac:dyDescent="0.25">
      <c r="A82" s="42" t="s">
        <v>27</v>
      </c>
      <c r="B82" s="43" t="s">
        <v>200</v>
      </c>
      <c r="C82" s="42" t="s">
        <v>81</v>
      </c>
      <c r="D82" s="39"/>
    </row>
    <row r="83" spans="1:4" ht="16.2" x14ac:dyDescent="0.25">
      <c r="A83" s="42" t="s">
        <v>28</v>
      </c>
      <c r="B83" s="43" t="s">
        <v>82</v>
      </c>
      <c r="C83" s="42" t="s">
        <v>322</v>
      </c>
      <c r="D83" s="39"/>
    </row>
    <row r="84" spans="1:4" ht="27.6" x14ac:dyDescent="0.25">
      <c r="A84" s="42" t="s">
        <v>47</v>
      </c>
      <c r="B84" s="43" t="s">
        <v>83</v>
      </c>
      <c r="C84" s="42" t="s">
        <v>322</v>
      </c>
      <c r="D84" s="39"/>
    </row>
    <row r="85" spans="1:4" x14ac:dyDescent="0.25">
      <c r="A85" s="17">
        <v>6</v>
      </c>
      <c r="B85" s="139" t="s">
        <v>311</v>
      </c>
      <c r="C85" s="140"/>
      <c r="D85" s="141"/>
    </row>
    <row r="86" spans="1:4" ht="27.6" x14ac:dyDescent="0.25">
      <c r="A86" s="42" t="s">
        <v>66</v>
      </c>
      <c r="B86" s="43" t="s">
        <v>84</v>
      </c>
      <c r="C86" s="42" t="s">
        <v>29</v>
      </c>
      <c r="D86" s="39"/>
    </row>
    <row r="87" spans="1:4" ht="27.6" x14ac:dyDescent="0.25">
      <c r="A87" s="42" t="s">
        <v>67</v>
      </c>
      <c r="B87" s="43" t="s">
        <v>85</v>
      </c>
      <c r="C87" s="42" t="s">
        <v>4</v>
      </c>
      <c r="D87" s="39"/>
    </row>
    <row r="88" spans="1:4" x14ac:dyDescent="0.25">
      <c r="A88" s="42" t="s">
        <v>110</v>
      </c>
      <c r="B88" s="43" t="s">
        <v>86</v>
      </c>
      <c r="C88" s="42" t="s">
        <v>29</v>
      </c>
      <c r="D88" s="39"/>
    </row>
    <row r="89" spans="1:4" x14ac:dyDescent="0.25">
      <c r="A89" s="17">
        <v>7</v>
      </c>
      <c r="B89" s="139" t="s">
        <v>296</v>
      </c>
      <c r="C89" s="140"/>
      <c r="D89" s="141"/>
    </row>
    <row r="90" spans="1:4" ht="16.2" x14ac:dyDescent="0.25">
      <c r="A90" s="42" t="s">
        <v>68</v>
      </c>
      <c r="B90" s="43" t="s">
        <v>87</v>
      </c>
      <c r="C90" s="42" t="s">
        <v>322</v>
      </c>
      <c r="D90" s="39"/>
    </row>
    <row r="91" spans="1:4" ht="16.2" x14ac:dyDescent="0.25">
      <c r="A91" s="42" t="s">
        <v>69</v>
      </c>
      <c r="B91" s="43" t="s">
        <v>88</v>
      </c>
      <c r="C91" s="42" t="s">
        <v>322</v>
      </c>
      <c r="D91" s="39"/>
    </row>
    <row r="92" spans="1:4" ht="16.2" x14ac:dyDescent="0.25">
      <c r="A92" s="42" t="s">
        <v>111</v>
      </c>
      <c r="B92" s="43" t="s">
        <v>89</v>
      </c>
      <c r="C92" s="42" t="s">
        <v>324</v>
      </c>
      <c r="D92" s="39"/>
    </row>
    <row r="93" spans="1:4" x14ac:dyDescent="0.25">
      <c r="A93" s="17">
        <v>8</v>
      </c>
      <c r="B93" s="139" t="s">
        <v>297</v>
      </c>
      <c r="C93" s="140"/>
      <c r="D93" s="141"/>
    </row>
    <row r="94" spans="1:4" ht="27.6" x14ac:dyDescent="0.25">
      <c r="A94" s="42" t="s">
        <v>112</v>
      </c>
      <c r="B94" s="43" t="s">
        <v>199</v>
      </c>
      <c r="C94" s="42" t="s">
        <v>81</v>
      </c>
      <c r="D94" s="39"/>
    </row>
    <row r="95" spans="1:4" x14ac:dyDescent="0.25">
      <c r="A95" s="42" t="s">
        <v>113</v>
      </c>
      <c r="B95" s="43" t="s">
        <v>90</v>
      </c>
      <c r="C95" s="42" t="s">
        <v>29</v>
      </c>
      <c r="D95" s="39"/>
    </row>
    <row r="96" spans="1:4" ht="27.6" x14ac:dyDescent="0.25">
      <c r="A96" s="42" t="s">
        <v>114</v>
      </c>
      <c r="B96" s="43" t="s">
        <v>122</v>
      </c>
      <c r="C96" s="42" t="s">
        <v>4</v>
      </c>
      <c r="D96" s="39"/>
    </row>
    <row r="97" spans="1:4" x14ac:dyDescent="0.25">
      <c r="A97" s="42" t="s">
        <v>115</v>
      </c>
      <c r="B97" s="43" t="s">
        <v>91</v>
      </c>
      <c r="C97" s="42" t="s">
        <v>4</v>
      </c>
      <c r="D97" s="39"/>
    </row>
    <row r="98" spans="1:4" ht="17.399999999999999" x14ac:dyDescent="0.25">
      <c r="A98" s="78"/>
      <c r="B98" s="79"/>
      <c r="C98" s="79"/>
      <c r="D98" s="80"/>
    </row>
    <row r="99" spans="1:4" x14ac:dyDescent="0.25">
      <c r="A99" s="160" t="s">
        <v>334</v>
      </c>
      <c r="B99" s="161"/>
      <c r="C99" s="161"/>
      <c r="D99" s="162"/>
    </row>
    <row r="100" spans="1:4" ht="96.6" x14ac:dyDescent="0.25">
      <c r="A100" s="16" t="s">
        <v>185</v>
      </c>
      <c r="B100" s="19" t="s">
        <v>209</v>
      </c>
      <c r="C100" s="16" t="s">
        <v>186</v>
      </c>
      <c r="D100" s="22"/>
    </row>
  </sheetData>
  <mergeCells count="12">
    <mergeCell ref="A59:D59"/>
    <mergeCell ref="B60:D60"/>
    <mergeCell ref="B64:D64"/>
    <mergeCell ref="B74:D74"/>
    <mergeCell ref="A1:D1"/>
    <mergeCell ref="A4:D4"/>
    <mergeCell ref="A99:D99"/>
    <mergeCell ref="B89:D89"/>
    <mergeCell ref="B93:D93"/>
    <mergeCell ref="B78:D78"/>
    <mergeCell ref="B81:D81"/>
    <mergeCell ref="B85:D8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lcf76f155ced4ddcb4097134ff3c332f xmlns="4e4f4177-7bba-41be-9eb3-5b078b72e933">
      <Terms xmlns="http://schemas.microsoft.com/office/infopath/2007/PartnerControls"/>
    </lcf76f155ced4ddcb4097134ff3c332f>
    <TaxCatchAll xmlns="9c62a22c-cb76-48dc-acff-7f03cd5e6885" xsi:nil="true"/>
    <_dlc_DocId xmlns="9c62a22c-cb76-48dc-acff-7f03cd5e6885">XU7H42U2DFTR-593911220-73263</_dlc_DocId>
    <_dlc_DocIdUrl xmlns="9c62a22c-cb76-48dc-acff-7f03cd5e6885">
      <Url>https://nohungerforum.sharepoint.com/mi/mr/_layouts/15/DocIdRedir.aspx?ID=XU7H42U2DFTR-593911220-73263</Url>
      <Description>XU7H42U2DFTR-593911220-73263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29243EB653F20B4D9E9EFF2734D1F475" ma:contentTypeVersion="61" ma:contentTypeDescription="Create a new document." ma:contentTypeScope="" ma:versionID="f805016d891fe18aced4fa42cf399ded">
  <xsd:schema xmlns:xsd="http://www.w3.org/2001/XMLSchema" xmlns:xs="http://www.w3.org/2001/XMLSchema" xmlns:p="http://schemas.microsoft.com/office/2006/metadata/properties" xmlns:ns2="9c62a22c-cb76-48dc-acff-7f03cd5e6885" xmlns:ns3="http://schemas.microsoft.com/sharepoint/v4" xmlns:ns4="4e4f4177-7bba-41be-9eb3-5b078b72e933" targetNamespace="http://schemas.microsoft.com/office/2006/metadata/properties" ma:root="true" ma:fieldsID="a599d970c8da697740b39dde98b60615" ns2:_="" ns3:_="" ns4:_="">
    <xsd:import namespace="9c62a22c-cb76-48dc-acff-7f03cd5e6885"/>
    <xsd:import namespace="http://schemas.microsoft.com/sharepoint/v4"/>
    <xsd:import namespace="4e4f4177-7bba-41be-9eb3-5b078b72e933"/>
    <xsd:element name="properties">
      <xsd:complexType>
        <xsd:sequence>
          <xsd:element name="documentManagement">
            <xsd:complexType>
              <xsd:all>
                <xsd:element ref="ns2:SharedWithUsers" minOccurs="0"/>
                <xsd:element ref="ns2:SharedWithDetails" minOccurs="0"/>
                <xsd:element ref="ns3:IconOverlay" minOccurs="0"/>
                <xsd:element ref="ns4:MediaServiceMetadata" minOccurs="0"/>
                <xsd:element ref="ns4:MediaServiceFastMetadata" minOccurs="0"/>
                <xsd:element ref="ns4:MediaServiceDateTaken" minOccurs="0"/>
                <xsd:element ref="ns4:MediaServiceAutoTags" minOccurs="0"/>
                <xsd:element ref="ns2:_dlc_DocId" minOccurs="0"/>
                <xsd:element ref="ns2:_dlc_DocIdUrl" minOccurs="0"/>
                <xsd:element ref="ns2:_dlc_DocIdPersistId"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62a22c-cb76-48dc-acff-7f03cd5e688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468f7968-a11a-4147-8338-ffcbe5f12f99}" ma:internalName="TaxCatchAll" ma:showField="CatchAllData" ma:web="9c62a22c-cb76-48dc-acff-7f03cd5e68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4f4177-7bba-41be-9eb3-5b078b72e93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0b6f437-5d00-4a89-8643-b8431a0f35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CA4D0-7765-4D60-A9C9-CEA917B780EB}">
  <ds:schemaRefs>
    <ds:schemaRef ds:uri="http://schemas.microsoft.com/sharepoint/v4"/>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4e4f4177-7bba-41be-9eb3-5b078b72e933"/>
    <ds:schemaRef ds:uri="9c62a22c-cb76-48dc-acff-7f03cd5e6885"/>
  </ds:schemaRefs>
</ds:datastoreItem>
</file>

<file path=customXml/itemProps2.xml><?xml version="1.0" encoding="utf-8"?>
<ds:datastoreItem xmlns:ds="http://schemas.openxmlformats.org/officeDocument/2006/customXml" ds:itemID="{B647DC5C-E1FF-43E1-923F-3CE5360ED86E}">
  <ds:schemaRefs>
    <ds:schemaRef ds:uri="http://schemas.microsoft.com/sharepoint/v3/contenttype/forms"/>
  </ds:schemaRefs>
</ds:datastoreItem>
</file>

<file path=customXml/itemProps3.xml><?xml version="1.0" encoding="utf-8"?>
<ds:datastoreItem xmlns:ds="http://schemas.openxmlformats.org/officeDocument/2006/customXml" ds:itemID="{EDB246F0-88EE-4CD7-AB03-FC5152CE504D}">
  <ds:schemaRefs>
    <ds:schemaRef ds:uri="http://schemas.microsoft.com/sharepoint/events"/>
  </ds:schemaRefs>
</ds:datastoreItem>
</file>

<file path=customXml/itemProps4.xml><?xml version="1.0" encoding="utf-8"?>
<ds:datastoreItem xmlns:ds="http://schemas.openxmlformats.org/officeDocument/2006/customXml" ds:itemID="{A22C8E3E-E3F3-4C3A-A93F-79B760127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62a22c-cb76-48dc-acff-7f03cd5e6885"/>
    <ds:schemaRef ds:uri="http://schemas.microsoft.com/sharepoint/v4"/>
    <ds:schemaRef ds:uri="4e4f4177-7bba-41be-9eb3-5b078b72e9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RECAP</vt:lpstr>
      <vt:lpstr>DQE LAGHTHOUA</vt:lpstr>
      <vt:lpstr>DQELEGVIRE 1</vt:lpstr>
      <vt:lpstr>BPU LAGHTHOUA </vt:lpstr>
      <vt:lpstr>BPULEGVIRE 1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HT PLUS</dc:creator>
  <cp:keywords/>
  <dc:description/>
  <cp:lastModifiedBy>adama diallo</cp:lastModifiedBy>
  <cp:revision/>
  <dcterms:created xsi:type="dcterms:W3CDTF">2024-10-29T15:24:34Z</dcterms:created>
  <dcterms:modified xsi:type="dcterms:W3CDTF">2026-05-25T15:34:05Z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0x01010029243EB653F20B4D9E9EFF2734D1F475</vt:lpwstr>
  </property>
  <property fmtid="{D5CDD505-2E9C-101B-9397-08002B2CF9AE}" pid="3" name="_dlc_DocIdItemGuid">
    <vt:lpwstr>f36b9974-94c8-4505-9ae8-d6e6246ba50e</vt:lpwstr>
  </property>
  <property fmtid="{D5CDD505-2E9C-101B-9397-08002B2CF9AE}" pid="4" name="MediaServiceImageTags">
    <vt:lpwstr/>
  </property>
</Properties>
</file>